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ตัวชี้วัด\2565\ตัวชี้วัด ระดับความสำเร็จในการพัฒนาผู้ใต้บังคับบัญชา รอบ 1-2565\ตัวชี้วัดแผนพัฒนาผู้ใต้บังคับบัญชา (รอบ 2_2565)\"/>
    </mc:Choice>
  </mc:AlternateContent>
  <bookViews>
    <workbookView xWindow="28680" yWindow="-120" windowWidth="20730" windowHeight="11760" tabRatio="659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เก็บข้อมูลHRD!$A$6:$P$6</definedName>
    <definedName name="_xlnm._FilterDatabase" localSheetId="2" hidden="1">ตรวจสอบชื่อผู้ยังไม่ได้รับพัฒนา!$A$4:$D$4</definedName>
    <definedName name="_xlnm.Print_Area" localSheetId="0">เก็บข้อมูลHRD!$A$1:$M$32</definedName>
    <definedName name="_xlnm.Print_Area" localSheetId="1">สรุปผลHRD!$A$1:$N$24</definedName>
    <definedName name="_xlnm.Print_Titles" localSheetId="0">เก็บข้อมูลHRD!$6:$6</definedName>
    <definedName name="_xlnm.Print_Titles" localSheetId="2">ตรวจสอบชื่อผู้ยังไม่ได้รับพัฒนา!$4:$4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2" i="3" l="1"/>
  <c r="D16" i="3"/>
  <c r="D17" i="3"/>
  <c r="D13" i="3"/>
  <c r="D29" i="3" l="1"/>
  <c r="D28" i="3" l="1"/>
  <c r="L2" i="2" l="1"/>
  <c r="I4" i="2"/>
  <c r="M4" i="2"/>
  <c r="F19" i="2" l="1" a="1"/>
  <c r="F19" i="2" s="1"/>
  <c r="D19" i="2" a="1"/>
  <c r="D19" i="2" s="1"/>
  <c r="D14" i="3" l="1"/>
  <c r="D15" i="3"/>
  <c r="D18" i="3"/>
  <c r="D25" i="3"/>
  <c r="D26" i="3"/>
  <c r="D19" i="3"/>
  <c r="D20" i="3"/>
  <c r="D21" i="3"/>
  <c r="D22" i="3"/>
  <c r="D23" i="3"/>
  <c r="D24" i="3"/>
  <c r="D27" i="3"/>
  <c r="D30" i="3"/>
  <c r="D6" i="3"/>
  <c r="D7" i="3"/>
  <c r="D8" i="3"/>
  <c r="D9" i="3"/>
  <c r="D10" i="3"/>
  <c r="D11" i="3"/>
  <c r="D5" i="3"/>
  <c r="M16" i="2"/>
  <c r="M15" i="2"/>
  <c r="M14" i="2"/>
  <c r="M13" i="2"/>
  <c r="M12" i="2"/>
  <c r="M11" i="2"/>
  <c r="M10" i="2"/>
  <c r="M9" i="2"/>
  <c r="M8" i="2"/>
  <c r="M7" i="2"/>
  <c r="J16" i="2"/>
  <c r="J15" i="2"/>
  <c r="J14" i="2"/>
  <c r="J13" i="2"/>
  <c r="J12" i="2"/>
  <c r="J11" i="2"/>
  <c r="J7" i="2"/>
  <c r="J9" i="2"/>
  <c r="J8" i="2"/>
  <c r="F24" i="2" a="1"/>
  <c r="F24" i="2" s="1"/>
  <c r="D24" i="2" a="1"/>
  <c r="D24" i="2" s="1"/>
  <c r="D22" i="2" a="1"/>
  <c r="D22" i="2" s="1"/>
  <c r="F22" i="2" s="1" a="1"/>
  <c r="F18" i="2" a="1"/>
  <c r="F18" i="2" s="1"/>
  <c r="D18" i="2"/>
  <c r="F13" i="2" a="1"/>
  <c r="F13" i="2" s="1"/>
  <c r="F14" i="2" a="1"/>
  <c r="F14" i="2" s="1"/>
  <c r="D14" i="2" a="1"/>
  <c r="D14" i="2" s="1"/>
  <c r="D13" i="2" a="1"/>
  <c r="D13" i="2" s="1"/>
  <c r="F9" i="2" a="1"/>
  <c r="F9" i="2" s="1"/>
  <c r="F8" i="2" a="1"/>
  <c r="F8" i="2" s="1"/>
  <c r="D9" i="2" a="1"/>
  <c r="D9" i="2" s="1"/>
  <c r="D10" i="2" s="1" a="1"/>
  <c r="D8" i="2" a="1"/>
  <c r="D8" i="2" s="1"/>
  <c r="J10" i="2" a="1"/>
  <c r="J10" i="2" s="1"/>
  <c r="F4" i="2"/>
  <c r="D4" i="2"/>
  <c r="F10" i="2" l="1" a="1"/>
  <c r="F10" i="2" s="1"/>
  <c r="F22" i="2"/>
  <c r="D10" i="2"/>
  <c r="F20" i="2"/>
  <c r="D20" i="2"/>
  <c r="D2" i="2"/>
  <c r="D15" i="2" l="1"/>
  <c r="F15" i="2"/>
  <c r="M17" i="2" l="1"/>
  <c r="J17" i="2"/>
</calcChain>
</file>

<file path=xl/sharedStrings.xml><?xml version="1.0" encoding="utf-8"?>
<sst xmlns="http://schemas.openxmlformats.org/spreadsheetml/2006/main" count="387" uniqueCount="120">
  <si>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</si>
  <si>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</si>
  <si>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</si>
  <si>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</si>
  <si>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</si>
  <si>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</si>
  <si>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</si>
  <si>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</si>
  <si>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</si>
  <si>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</si>
  <si>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</si>
  <si>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</si>
  <si>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</si>
  <si>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</si>
  <si>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</si>
  <si>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</si>
  <si>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</si>
  <si>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</si>
  <si>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</si>
  <si>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</si>
  <si>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</si>
  <si>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</si>
  <si>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</si>
  <si>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</si>
  <si>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</si>
  <si>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</si>
  <si>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</si>
  <si>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</si>
  <si>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</si>
  <si>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</si>
  <si>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</si>
  <si>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</si>
  <si>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</si>
  <si>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</si>
  <si>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</si>
  <si>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</si>
  <si>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</si>
  <si>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</si>
  <si>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</si>
  <si>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</si>
  <si>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</si>
  <si>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</si>
  <si>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</si>
  <si>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</si>
  <si>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</si>
  <si>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</si>
  <si>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</si>
  <si>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</si>
  <si>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</si>
  <si>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</si>
  <si>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</si>
  <si>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</si>
  <si>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</si>
  <si>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</si>
  <si>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</si>
  <si>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</si>
  <si>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</si>
  <si>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</si>
  <si>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</si>
  <si>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</si>
  <si>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</si>
  <si>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</si>
  <si>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</si>
  <si>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</si>
  <si>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</si>
  <si>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</si>
  <si>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</si>
  <si>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</si>
  <si>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</si>
  <si>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t xml:space="preserve">  </t>
    </r>
    <r>
      <rPr>
        <b/>
        <i/>
        <sz val="18"/>
        <rFont val="JasmineUPC"/>
        <family val="1"/>
      </rPr>
      <t xml:space="preserve">  </t>
    </r>
    <r>
      <rPr>
        <b/>
        <i/>
        <u/>
        <sz val="18"/>
        <rFont val="JasmineUPC"/>
        <family val="1"/>
      </rPr>
      <t>แบบฟอร์มเก็บข้อมูล</t>
    </r>
    <r>
      <rPr>
        <b/>
        <i/>
        <u/>
        <sz val="28"/>
        <color theme="4"/>
        <rFont val="JasmineUPC"/>
        <family val="1"/>
      </rPr>
      <t>ผล</t>
    </r>
    <r>
      <rPr>
        <b/>
        <i/>
        <u/>
        <sz val="18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</si>
  <si>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</si>
  <si>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</si>
  <si>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</si>
  <si>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</si>
  <si>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นายปิยวิทย์ ธรรมบุตร</t>
  </si>
  <si>
    <t>นักวิชาการสถิติชำนาญการ</t>
  </si>
  <si>
    <t>นางสาวพานฐิศา หิรัญญะสิริ</t>
  </si>
  <si>
    <t>นักวิชาการสถิติปฏิบัติการ</t>
  </si>
  <si>
    <t>นางสาวทิพวรรณ อังกาบ</t>
  </si>
  <si>
    <t>เจ้าพนักงานธุรการปฏิบัติงาน</t>
  </si>
  <si>
    <t>นายปิยะวิทย์ บุญเรือง</t>
  </si>
  <si>
    <t>เจ้าหน้าที่ระบบงานคอมพิวเตอร์</t>
  </si>
  <si>
    <t>นายธนา รัตนจำรูญ</t>
  </si>
  <si>
    <t>นางสาวนวรัตน์ บุญทองเนียม</t>
  </si>
  <si>
    <t>นางสุวรรณี กาญจนภูสิต</t>
  </si>
  <si>
    <t>นักวิชาการคอมพิวเตอร์ชำนาญการ</t>
  </si>
  <si>
    <t>นางสาวณัฐกานต์ ท้าวพันวงค์</t>
  </si>
  <si>
    <t>นักวิชาการคอมพิวเตอร์ปฏิบัติการ</t>
  </si>
  <si>
    <t>นายศักดิ์สิทธิ์ จริยาเลิศศักดิ์</t>
  </si>
  <si>
    <t>นายธรรมรัตน์ เนาว์สูงเนิน</t>
  </si>
  <si>
    <t>นายถนอม น้อยหมอ</t>
  </si>
  <si>
    <t>นายสัตวแพทย์ชำนาญการพิเศษ</t>
  </si>
  <si>
    <t>นายกิรกนก ยุระชัย</t>
  </si>
  <si>
    <t>นางสาวภาณุตา บุนนาค</t>
  </si>
  <si>
    <t>นายธรรมรัฐ พุแค</t>
  </si>
  <si>
    <t>เจ้าพนักงานธุรการชำนาญงาน</t>
  </si>
  <si>
    <t>นายศิริพล พจนวิเศษ</t>
  </si>
  <si>
    <t>นักวิชาการคอมพิวเตอร์</t>
  </si>
  <si>
    <t>นายพยุง ตรีกมล</t>
  </si>
  <si>
    <t>นายวัชรพงส์ ชื่นพิมลชาญกิจ</t>
  </si>
  <si>
    <t>นายสุรชัย  ถมวิจิตร</t>
  </si>
  <si>
    <t>นางสาวนัยนา สุขใสแก้ว</t>
  </si>
  <si>
    <t>นางสาวนงณภัส พสุรัตน์</t>
  </si>
  <si>
    <t>เจ้าพนักงานธุรการ</t>
  </si>
  <si>
    <t>ศูนย์เทคโนโลยีสารสนเทศและการสื่อสาร</t>
  </si>
  <si>
    <t>มี</t>
  </si>
  <si>
    <t>ชุมชนนักปฏิบัติ(CoP)</t>
  </si>
  <si>
    <t xml:space="preserve">คำนำหน้าชื่อ (ไม่ใช้ตัวย่อ)/
ชื่อ-สกุล </t>
  </si>
  <si>
    <t>การใช้เทคโนโลยี</t>
  </si>
  <si>
    <t>นางสาวพิมพ์พิชชาภัส ศิริวัตน์</t>
  </si>
  <si>
    <t>นางสาวอัญธิกา ศรีชัยวงค์</t>
  </si>
  <si>
    <t>นางสาวอารีย์  กุลอึ้ง</t>
  </si>
  <si>
    <t>นางสาวฐรดา ไพบูลย์</t>
  </si>
  <si>
    <t>เทคนิคการจัดทำแผนปฏิบัติงานเทคโนโลยีสารสนเทศ</t>
  </si>
  <si>
    <t>9 - 11 ก.ย. 65</t>
  </si>
  <si>
    <t>นางสาวอารีย์ กุลอึ้ง</t>
  </si>
  <si>
    <t>-</t>
  </si>
  <si>
    <t>นายคงสรร ธนาวุฒิ</t>
  </si>
  <si>
    <t>นายพิทูร ภู่สันติ</t>
  </si>
  <si>
    <r>
      <t>คำนำหน้าชื่อ (</t>
    </r>
    <r>
      <rPr>
        <b/>
        <sz val="16"/>
        <color rgb="FFFF0000"/>
        <rFont val="TH SarabunPSK"/>
        <family val="2"/>
      </rPr>
      <t>ไม่ใช้ตัวย่อ</t>
    </r>
    <r>
      <rPr>
        <b/>
        <sz val="16"/>
        <color theme="1"/>
        <rFont val="TH SarabunPSK"/>
        <family val="2"/>
      </rPr>
      <t xml:space="preserve">)/
ชื่อ-สกุล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</si>
</sst>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_-;\-* #,##0.00_-;_-* &quot;-&quot;??_-;_-@_-"/>
    <numFmt numFmtId="164" formatCode="[$-1870000]d/m/yy;@"/>
    <numFmt numFmtId="165" formatCode="[$-187041E]d\ mmm\ yy;@"/>
    <numFmt numFmtId="166" formatCode="#,##0_ ;\-#,##0\ "/>
    <numFmt numFmtId="167" formatCode="#,##0.00_ ;\-#,##0.00\ "/>
    <numFmt numFmtId="168" formatCode="&quot;฿&quot;#,##0.00"/>
  </numFmts>
  <fonts count="54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Calibri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Calibri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sz val="18"/>
      <name val="TH SarabunPSK"/>
      <family val="2"/>
      <charset val="222"/>
    </font>
    <font>
      <b/>
      <i/>
      <sz val="18"/>
      <name val="JasmineUPC"/>
      <family val="1"/>
    </font>
    <font>
      <b/>
      <i/>
      <u/>
      <sz val="18"/>
      <name val="JasmineUPC"/>
      <family val="1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28"/>
      <color theme="4"/>
      <name val="JasmineUPC"/>
      <family val="1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8"/>
      <color theme="1"/>
      <name val="TH SarabunPSK"/>
      <family val="2"/>
    </font>
    <font>
      <sz val="10"/>
      <color theme="1"/>
      <name val="TH SarabunPSK"/>
      <family val="2"/>
    </font>
    <font>
      <b/>
      <sz val="12"/>
      <name val="TH SarabunPSK"/>
      <family val="2"/>
    </font>
    <font>
      <sz val="12"/>
      <name val="TH SarabunPSK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5" fillId="0" borderId="0" applyFont="0" applyFill="0" applyBorder="0" applyAlignment="0" applyProtection="0"/>
  </cellStyleXfs>
  <cellXfs count="195">
    <xf numFmtId="0" fontId="0" fillId="0" borderId="0" xfId="0"/>
    <xf numFmtId="0" fontId="1" fillId="2" borderId="0" xfId="0" applyFont="1" applyFill="1" applyAlignment="1">
      <alignment horizontal="center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10" fillId="0" borderId="0" xfId="0" applyFont="1" applyFill="1"/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NumberFormat="1" applyFont="1" applyFill="1" applyAlignment="1">
      <alignment horizontal="center"/>
    </xf>
    <xf numFmtId="43" fontId="5" fillId="2" borderId="0" xfId="1" applyNumberFormat="1" applyFont="1" applyFill="1" applyAlignment="1">
      <alignment horizontal="center" vertical="center" shrinkToFit="1"/>
    </xf>
    <xf numFmtId="0" fontId="1" fillId="0" borderId="0" xfId="0" applyFont="1" applyFill="1" applyBorder="1"/>
    <xf numFmtId="0" fontId="5" fillId="0" borderId="0" xfId="0" applyFont="1" applyFill="1" applyAlignment="1">
      <alignment horizontal="center" vertical="center" shrinkToFit="1"/>
    </xf>
    <xf numFmtId="0" fontId="13" fillId="0" borderId="0" xfId="0" applyFont="1" applyFill="1" applyAlignment="1">
      <alignment vertical="center" shrinkToFit="1"/>
    </xf>
    <xf numFmtId="0" fontId="1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/>
    </xf>
    <xf numFmtId="165" fontId="16" fillId="0" borderId="0" xfId="0" applyNumberFormat="1" applyFont="1" applyFill="1" applyBorder="1" applyAlignment="1" applyProtection="1">
      <alignment horizontal="center" vertical="center"/>
      <protection locked="0" hidden="1"/>
    </xf>
    <xf numFmtId="0" fontId="13" fillId="0" borderId="0" xfId="0" applyFont="1" applyFill="1" applyAlignment="1">
      <alignment horizontal="center" vertical="center" shrinkToFit="1"/>
    </xf>
    <xf numFmtId="0" fontId="5" fillId="0" borderId="0" xfId="0" applyFont="1" applyFill="1" applyAlignment="1">
      <alignment vertical="center" shrinkToFit="1"/>
    </xf>
    <xf numFmtId="0" fontId="6" fillId="0" borderId="0" xfId="0" applyFont="1" applyFill="1" applyAlignment="1">
      <alignment vertical="center" shrinkToFit="1"/>
    </xf>
    <xf numFmtId="0" fontId="14" fillId="0" borderId="0" xfId="0" applyFont="1" applyFill="1" applyAlignment="1">
      <alignment vertical="center" shrinkToFit="1"/>
    </xf>
    <xf numFmtId="164" fontId="13" fillId="0" borderId="0" xfId="0" applyNumberFormat="1" applyFont="1" applyFill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65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Border="1" applyAlignment="1">
      <alignment horizontal="center" vertical="center"/>
    </xf>
    <xf numFmtId="166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66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66" fontId="19" fillId="2" borderId="4" xfId="1" applyNumberFormat="1" applyFont="1" applyFill="1" applyBorder="1" applyAlignment="1">
      <alignment horizontal="center" vertical="center" shrinkToFit="1"/>
    </xf>
    <xf numFmtId="167" fontId="6" fillId="2" borderId="4" xfId="1" applyNumberFormat="1" applyFont="1" applyFill="1" applyBorder="1" applyAlignment="1">
      <alignment horizontal="center" vertical="center" shrinkToFit="1"/>
    </xf>
    <xf numFmtId="167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Border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68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68" fontId="27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Border="1" applyAlignment="1">
      <alignment vertical="center" shrinkToFit="1"/>
    </xf>
    <xf numFmtId="0" fontId="18" fillId="2" borderId="0" xfId="0" applyFont="1" applyFill="1" applyAlignment="1" applyProtection="1">
      <alignment vertical="top"/>
    </xf>
    <xf numFmtId="0" fontId="8" fillId="2" borderId="0" xfId="0" applyFont="1" applyFill="1" applyAlignment="1" applyProtection="1">
      <alignment horizontal="center" vertical="top" wrapText="1"/>
    </xf>
    <xf numFmtId="0" fontId="8" fillId="2" borderId="0" xfId="0" applyFont="1" applyFill="1" applyAlignment="1" applyProtection="1">
      <alignment vertical="top" wrapText="1"/>
    </xf>
    <xf numFmtId="0" fontId="10" fillId="2" borderId="0" xfId="0" applyFont="1" applyFill="1" applyAlignment="1" applyProtection="1">
      <alignment horizontal="center" vertical="top" wrapText="1"/>
    </xf>
    <xf numFmtId="0" fontId="8" fillId="2" borderId="0" xfId="0" applyFont="1" applyFill="1" applyAlignment="1">
      <alignment horizontal="center"/>
    </xf>
    <xf numFmtId="0" fontId="17" fillId="2" borderId="0" xfId="0" applyFont="1" applyFill="1" applyBorder="1" applyAlignment="1">
      <alignment vertical="center" wrapText="1"/>
    </xf>
    <xf numFmtId="165" fontId="16" fillId="2" borderId="0" xfId="0" applyNumberFormat="1" applyFont="1" applyFill="1" applyBorder="1" applyAlignment="1" applyProtection="1">
      <alignment vertical="center" shrinkToFit="1"/>
      <protection locked="0" hidden="1"/>
    </xf>
    <xf numFmtId="2" fontId="4" fillId="2" borderId="0" xfId="0" applyNumberFormat="1" applyFont="1" applyFill="1" applyBorder="1" applyAlignment="1">
      <alignment horizontal="center" vertical="center" shrinkToFit="1"/>
    </xf>
    <xf numFmtId="0" fontId="9" fillId="2" borderId="0" xfId="0" applyFont="1" applyFill="1" applyBorder="1" applyAlignment="1">
      <alignment horizontal="center" vertical="center" shrinkToFit="1"/>
    </xf>
    <xf numFmtId="0" fontId="6" fillId="2" borderId="0" xfId="0" applyFont="1" applyFill="1" applyBorder="1" applyAlignment="1">
      <alignment horizontal="center" vertical="center" shrinkToFit="1"/>
    </xf>
    <xf numFmtId="0" fontId="24" fillId="0" borderId="0" xfId="0" applyFont="1" applyProtection="1"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2" borderId="4" xfId="0" applyFont="1" applyFill="1" applyBorder="1" applyAlignment="1" applyProtection="1">
      <alignment horizontal="center" vertical="center" wrapText="1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0" fontId="5" fillId="0" borderId="4" xfId="0" applyFont="1" applyBorder="1" applyAlignment="1" applyProtection="1">
      <alignment horizontal="center"/>
      <protection locked="0"/>
    </xf>
    <xf numFmtId="0" fontId="5" fillId="2" borderId="4" xfId="0" applyFont="1" applyFill="1" applyBorder="1" applyAlignment="1" applyProtection="1">
      <alignment horizontal="center"/>
    </xf>
    <xf numFmtId="0" fontId="5" fillId="0" borderId="0" xfId="0" applyFont="1" applyAlignment="1" applyProtection="1">
      <alignment horizontal="center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68" fontId="20" fillId="2" borderId="0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0" fontId="6" fillId="0" borderId="4" xfId="0" applyFont="1" applyBorder="1" applyProtection="1">
      <protection locked="0"/>
    </xf>
    <xf numFmtId="0" fontId="6" fillId="0" borderId="4" xfId="0" applyFont="1" applyBorder="1" applyAlignment="1" applyProtection="1">
      <alignment shrinkToFit="1"/>
      <protection locked="0"/>
    </xf>
    <xf numFmtId="0" fontId="26" fillId="2" borderId="4" xfId="0" applyFont="1" applyFill="1" applyBorder="1" applyAlignment="1" applyProtection="1">
      <alignment horizontal="center" vertical="top" wrapText="1"/>
    </xf>
    <xf numFmtId="0" fontId="26" fillId="2" borderId="2" xfId="0" applyFont="1" applyFill="1" applyBorder="1" applyAlignment="1" applyProtection="1">
      <alignment horizontal="center" vertical="top" wrapText="1"/>
    </xf>
    <xf numFmtId="0" fontId="23" fillId="2" borderId="2" xfId="0" applyFont="1" applyFill="1" applyBorder="1" applyAlignment="1" applyProtection="1">
      <alignment horizontal="center" vertical="top" wrapText="1"/>
    </xf>
    <xf numFmtId="0" fontId="26" fillId="2" borderId="1" xfId="0" applyFont="1" applyFill="1" applyBorder="1" applyAlignment="1" applyProtection="1">
      <alignment horizontal="center" vertical="top" wrapText="1"/>
    </xf>
    <xf numFmtId="164" fontId="2" fillId="2" borderId="2" xfId="0" applyNumberFormat="1" applyFont="1" applyFill="1" applyBorder="1" applyAlignment="1" applyProtection="1">
      <alignment horizontal="center" vertical="top" wrapText="1"/>
    </xf>
    <xf numFmtId="2" fontId="2" fillId="2" borderId="1" xfId="0" applyNumberFormat="1" applyFont="1" applyFill="1" applyBorder="1" applyAlignment="1" applyProtection="1">
      <alignment horizontal="center" vertical="top" wrapText="1"/>
    </xf>
    <xf numFmtId="2" fontId="38" fillId="2" borderId="1" xfId="0" applyNumberFormat="1" applyFont="1" applyFill="1" applyBorder="1" applyAlignment="1" applyProtection="1">
      <alignment horizontal="center" vertical="top" wrapText="1"/>
    </xf>
    <xf numFmtId="0" fontId="38" fillId="2" borderId="4" xfId="0" applyFont="1" applyFill="1" applyBorder="1" applyAlignment="1" applyProtection="1">
      <alignment horizontal="center" vertical="top" wrapText="1" shrinkToFit="1"/>
    </xf>
    <xf numFmtId="0" fontId="4" fillId="0" borderId="0" xfId="0" applyFont="1" applyBorder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0" fontId="4" fillId="0" borderId="0" xfId="0" applyFont="1" applyFill="1" applyAlignment="1">
      <alignment horizontal="center" vertical="top" wrapText="1"/>
    </xf>
    <xf numFmtId="0" fontId="10" fillId="0" borderId="0" xfId="0" applyFont="1" applyFill="1" applyAlignment="1">
      <alignment vertical="top"/>
    </xf>
    <xf numFmtId="0" fontId="1" fillId="0" borderId="0" xfId="0" applyFont="1" applyFill="1" applyAlignment="1">
      <alignment vertical="top"/>
    </xf>
    <xf numFmtId="0" fontId="4" fillId="2" borderId="0" xfId="0" applyFont="1" applyFill="1" applyAlignment="1" applyProtection="1">
      <alignment horizontal="right" vertical="top"/>
    </xf>
    <xf numFmtId="0" fontId="1" fillId="2" borderId="0" xfId="0" applyFont="1" applyFill="1" applyAlignment="1" applyProtection="1">
      <alignment horizontal="center" vertical="top"/>
    </xf>
    <xf numFmtId="2" fontId="1" fillId="2" borderId="0" xfId="0" applyNumberFormat="1" applyFont="1" applyFill="1" applyAlignment="1" applyProtection="1">
      <alignment horizontal="center" vertical="top"/>
    </xf>
    <xf numFmtId="43" fontId="1" fillId="2" borderId="0" xfId="1" applyNumberFormat="1" applyFont="1" applyFill="1" applyAlignment="1" applyProtection="1">
      <alignment horizontal="center" vertical="top"/>
    </xf>
    <xf numFmtId="3" fontId="5" fillId="0" borderId="4" xfId="1" applyNumberFormat="1" applyFont="1" applyFill="1" applyBorder="1" applyAlignment="1" applyProtection="1">
      <alignment horizontal="center" vertical="top" shrinkToFit="1"/>
      <protection locked="0"/>
    </xf>
    <xf numFmtId="0" fontId="30" fillId="2" borderId="0" xfId="0" applyFont="1" applyFill="1" applyAlignment="1" applyProtection="1">
      <alignment horizontal="right" vertical="top" shrinkToFit="1"/>
    </xf>
    <xf numFmtId="0" fontId="26" fillId="2" borderId="0" xfId="0" applyFont="1" applyFill="1" applyAlignment="1" applyProtection="1">
      <alignment horizontal="right" vertical="top" wrapText="1"/>
    </xf>
    <xf numFmtId="0" fontId="5" fillId="3" borderId="4" xfId="0" applyFont="1" applyFill="1" applyBorder="1" applyAlignment="1" applyProtection="1">
      <alignment horizontal="center" vertical="top" shrinkToFit="1"/>
      <protection locked="0"/>
    </xf>
    <xf numFmtId="0" fontId="26" fillId="2" borderId="0" xfId="0" applyFont="1" applyFill="1" applyBorder="1" applyAlignment="1" applyProtection="1">
      <alignment vertical="top" shrinkToFit="1"/>
      <protection locked="0"/>
    </xf>
    <xf numFmtId="0" fontId="50" fillId="2" borderId="0" xfId="0" applyFont="1" applyFill="1" applyAlignment="1" applyProtection="1">
      <alignment vertical="top" shrinkToFit="1"/>
    </xf>
    <xf numFmtId="0" fontId="7" fillId="2" borderId="0" xfId="0" applyFont="1" applyFill="1" applyAlignment="1" applyProtection="1">
      <alignment horizontal="center" vertical="top" textRotation="90" shrinkToFit="1"/>
    </xf>
    <xf numFmtId="0" fontId="7" fillId="2" borderId="0" xfId="0" applyFont="1" applyFill="1" applyAlignment="1" applyProtection="1">
      <alignment horizontal="right" vertical="top" shrinkToFit="1"/>
    </xf>
    <xf numFmtId="0" fontId="7" fillId="2" borderId="0" xfId="0" applyFont="1" applyFill="1" applyAlignment="1" applyProtection="1">
      <alignment vertical="top" shrinkToFit="1"/>
    </xf>
    <xf numFmtId="0" fontId="5" fillId="2" borderId="0" xfId="0" applyFont="1" applyFill="1" applyAlignment="1" applyProtection="1">
      <alignment vertical="top" shrinkToFit="1"/>
    </xf>
    <xf numFmtId="0" fontId="5" fillId="2" borderId="0" xfId="0" applyFont="1" applyFill="1" applyAlignment="1" applyProtection="1">
      <alignment horizontal="center" vertical="top" shrinkToFit="1"/>
    </xf>
    <xf numFmtId="2" fontId="5" fillId="2" borderId="0" xfId="0" applyNumberFormat="1" applyFont="1" applyFill="1" applyAlignment="1" applyProtection="1">
      <alignment horizontal="center" vertical="top" shrinkToFit="1"/>
    </xf>
    <xf numFmtId="43" fontId="5" fillId="2" borderId="0" xfId="1" applyNumberFormat="1" applyFont="1" applyFill="1" applyAlignment="1" applyProtection="1">
      <alignment horizontal="center" vertical="top" shrinkToFit="1"/>
    </xf>
    <xf numFmtId="0" fontId="5" fillId="2" borderId="0" xfId="0" applyFont="1" applyFill="1" applyBorder="1" applyAlignment="1" applyProtection="1">
      <alignment horizontal="center" vertical="top" shrinkToFit="1"/>
    </xf>
    <xf numFmtId="0" fontId="5" fillId="0" borderId="0" xfId="0" applyFont="1" applyAlignment="1">
      <alignment vertical="top" shrinkToFit="1"/>
    </xf>
    <xf numFmtId="0" fontId="6" fillId="0" borderId="0" xfId="0" applyFont="1" applyFill="1" applyAlignment="1">
      <alignment vertical="top" shrinkToFit="1"/>
    </xf>
    <xf numFmtId="0" fontId="5" fillId="0" borderId="0" xfId="0" applyFont="1" applyFill="1" applyAlignment="1">
      <alignment vertical="top" shrinkToFit="1"/>
    </xf>
    <xf numFmtId="0" fontId="5" fillId="0" borderId="0" xfId="0" applyFont="1" applyAlignment="1" applyProtection="1">
      <alignment horizontal="center" vertical="top" shrinkToFit="1"/>
      <protection locked="0"/>
    </xf>
    <xf numFmtId="49" fontId="5" fillId="0" borderId="0" xfId="0" applyNumberFormat="1" applyFont="1" applyAlignment="1" applyProtection="1">
      <alignment vertical="top" shrinkToFit="1"/>
      <protection locked="0"/>
    </xf>
    <xf numFmtId="0" fontId="5" fillId="0" borderId="0" xfId="0" applyFont="1" applyAlignment="1" applyProtection="1">
      <alignment vertical="top" shrinkToFit="1"/>
      <protection locked="0"/>
    </xf>
    <xf numFmtId="0" fontId="5" fillId="0" borderId="0" xfId="0" applyFont="1" applyBorder="1" applyAlignment="1" applyProtection="1">
      <alignment vertical="top" shrinkToFit="1"/>
      <protection locked="0"/>
    </xf>
    <xf numFmtId="2" fontId="5" fillId="0" borderId="0" xfId="0" applyNumberFormat="1" applyFont="1" applyAlignment="1" applyProtection="1">
      <alignment horizontal="center" vertical="top" shrinkToFit="1"/>
      <protection locked="0"/>
    </xf>
    <xf numFmtId="43" fontId="5" fillId="0" borderId="0" xfId="1" applyNumberFormat="1" applyFont="1" applyAlignment="1" applyProtection="1">
      <alignment horizontal="center" vertical="top" shrinkToFit="1"/>
      <protection locked="0"/>
    </xf>
    <xf numFmtId="0" fontId="5" fillId="0" borderId="0" xfId="0" applyFont="1" applyBorder="1" applyAlignment="1" applyProtection="1">
      <alignment horizontal="center" vertical="top" shrinkToFit="1"/>
      <protection locked="0"/>
    </xf>
    <xf numFmtId="1" fontId="5" fillId="0" borderId="0" xfId="0" applyNumberFormat="1" applyFont="1" applyAlignment="1" applyProtection="1">
      <alignment horizontal="center" vertical="top" shrinkToFit="1"/>
      <protection locked="0"/>
    </xf>
    <xf numFmtId="0" fontId="23" fillId="2" borderId="4" xfId="0" applyFont="1" applyFill="1" applyBorder="1" applyAlignment="1" applyProtection="1">
      <alignment horizontal="center" vertical="top" wrapText="1"/>
    </xf>
    <xf numFmtId="0" fontId="18" fillId="2" borderId="0" xfId="0" applyFont="1" applyFill="1" applyAlignment="1" applyProtection="1">
      <alignment horizontal="center" vertical="top"/>
    </xf>
    <xf numFmtId="0" fontId="39" fillId="0" borderId="0" xfId="0" applyFont="1" applyFill="1" applyAlignment="1">
      <alignment horizontal="left" vertical="top" wrapText="1" shrinkToFit="1"/>
    </xf>
    <xf numFmtId="0" fontId="5" fillId="0" borderId="0" xfId="0" applyFont="1" applyFill="1" applyAlignment="1">
      <alignment vertical="top" wrapText="1" shrinkToFit="1"/>
    </xf>
    <xf numFmtId="0" fontId="52" fillId="2" borderId="4" xfId="0" applyFont="1" applyFill="1" applyBorder="1" applyAlignment="1" applyProtection="1">
      <alignment horizontal="center" vertical="top" wrapText="1"/>
    </xf>
    <xf numFmtId="0" fontId="53" fillId="0" borderId="4" xfId="0" applyFont="1" applyFill="1" applyBorder="1" applyAlignment="1" applyProtection="1">
      <alignment horizontal="left" vertical="top" wrapText="1" shrinkToFit="1"/>
      <protection locked="0"/>
    </xf>
    <xf numFmtId="1" fontId="53" fillId="0" borderId="4" xfId="0" applyNumberFormat="1" applyFont="1" applyFill="1" applyBorder="1" applyAlignment="1" applyProtection="1">
      <alignment horizontal="center" vertical="top" wrapText="1" shrinkToFit="1"/>
      <protection locked="0"/>
    </xf>
    <xf numFmtId="43" fontId="53" fillId="0" borderId="4" xfId="1" applyNumberFormat="1" applyFont="1" applyFill="1" applyBorder="1" applyAlignment="1" applyProtection="1">
      <alignment horizontal="center" vertical="top" wrapText="1" shrinkToFit="1"/>
      <protection locked="0"/>
    </xf>
    <xf numFmtId="0" fontId="39" fillId="0" borderId="4" xfId="0" applyFont="1" applyFill="1" applyBorder="1" applyAlignment="1" applyProtection="1">
      <alignment horizontal="center" vertical="top" wrapText="1" shrinkToFit="1"/>
      <protection locked="0"/>
    </xf>
    <xf numFmtId="0" fontId="39" fillId="0" borderId="4" xfId="0" applyFont="1" applyFill="1" applyBorder="1" applyAlignment="1" applyProtection="1">
      <alignment horizontal="left" vertical="top" wrapText="1"/>
      <protection locked="0"/>
    </xf>
    <xf numFmtId="0" fontId="39" fillId="0" borderId="4" xfId="0" applyFont="1" applyFill="1" applyBorder="1" applyAlignment="1" applyProtection="1">
      <alignment horizontal="left" vertical="top" wrapText="1" shrinkToFit="1"/>
      <protection locked="0"/>
    </xf>
    <xf numFmtId="0" fontId="53" fillId="0" borderId="4" xfId="0" applyFont="1" applyFill="1" applyBorder="1" applyAlignment="1" applyProtection="1">
      <alignment horizontal="center" vertical="top" wrapText="1" shrinkToFit="1"/>
      <protection locked="0"/>
    </xf>
    <xf numFmtId="165" fontId="39" fillId="0" borderId="4" xfId="0" applyNumberFormat="1" applyFont="1" applyFill="1" applyBorder="1" applyAlignment="1" applyProtection="1">
      <alignment horizontal="center" vertical="top" wrapText="1" shrinkToFit="1"/>
      <protection locked="0"/>
    </xf>
    <xf numFmtId="0" fontId="53" fillId="0" borderId="4" xfId="0" applyFont="1" applyBorder="1" applyAlignment="1" applyProtection="1">
      <alignment vertical="top" wrapText="1" shrinkToFit="1"/>
      <protection locked="0"/>
    </xf>
    <xf numFmtId="0" fontId="3" fillId="0" borderId="4" xfId="0" applyFont="1" applyBorder="1" applyAlignment="1" applyProtection="1">
      <alignment horizontal="center" vertical="center" wrapText="1"/>
      <protection locked="0"/>
    </xf>
    <xf numFmtId="0" fontId="6" fillId="0" borderId="4" xfId="0" applyFont="1" applyFill="1" applyBorder="1" applyAlignment="1" applyProtection="1">
      <alignment horizontal="left" vertical="top" wrapText="1"/>
      <protection locked="0"/>
    </xf>
    <xf numFmtId="0" fontId="6" fillId="0" borderId="0" xfId="0" applyFont="1" applyProtection="1">
      <protection locked="0"/>
    </xf>
    <xf numFmtId="0" fontId="3" fillId="0" borderId="4" xfId="0" applyFont="1" applyBorder="1" applyAlignment="1" applyProtection="1">
      <alignment horizontal="center" vertical="center" shrinkToFit="1"/>
      <protection locked="0"/>
    </xf>
    <xf numFmtId="0" fontId="6" fillId="0" borderId="4" xfId="0" applyFont="1" applyFill="1" applyBorder="1" applyAlignment="1" applyProtection="1">
      <alignment horizontal="left" vertical="top" wrapText="1" shrinkToFit="1"/>
      <protection locked="0"/>
    </xf>
    <xf numFmtId="0" fontId="6" fillId="0" borderId="0" xfId="0" applyFont="1" applyAlignment="1" applyProtection="1">
      <alignment shrinkToFit="1"/>
      <protection locked="0"/>
    </xf>
    <xf numFmtId="0" fontId="53" fillId="0" borderId="1" xfId="0" applyFont="1" applyFill="1" applyBorder="1" applyAlignment="1" applyProtection="1">
      <alignment horizontal="center" vertical="top" wrapText="1" shrinkToFit="1"/>
      <protection locked="0"/>
    </xf>
    <xf numFmtId="0" fontId="53" fillId="0" borderId="3" xfId="0" applyFont="1" applyFill="1" applyBorder="1" applyAlignment="1" applyProtection="1">
      <alignment horizontal="center" vertical="top" wrapText="1" shrinkToFit="1"/>
      <protection locked="0"/>
    </xf>
    <xf numFmtId="0" fontId="40" fillId="2" borderId="0" xfId="0" applyFont="1" applyFill="1" applyBorder="1" applyAlignment="1" applyProtection="1">
      <alignment horizontal="left" vertical="top" wrapText="1"/>
    </xf>
    <xf numFmtId="0" fontId="7" fillId="2" borderId="0" xfId="0" applyFont="1" applyFill="1" applyAlignment="1" applyProtection="1">
      <alignment horizontal="right" vertical="top" shrinkToFit="1"/>
    </xf>
    <xf numFmtId="0" fontId="51" fillId="3" borderId="4" xfId="0" applyFont="1" applyFill="1" applyBorder="1" applyAlignment="1" applyProtection="1">
      <alignment horizontal="center" vertical="top" shrinkToFit="1"/>
    </xf>
    <xf numFmtId="0" fontId="26" fillId="2" borderId="0" xfId="0" applyFont="1" applyFill="1" applyAlignment="1" applyProtection="1">
      <alignment horizontal="right" vertical="top"/>
    </xf>
    <xf numFmtId="0" fontId="13" fillId="0" borderId="0" xfId="0" applyFont="1" applyFill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3" xfId="0" applyFont="1" applyFill="1" applyBorder="1" applyAlignment="1">
      <alignment horizontal="right" vertical="center" shrinkToFit="1"/>
    </xf>
    <xf numFmtId="0" fontId="7" fillId="2" borderId="0" xfId="0" applyFont="1" applyFill="1" applyAlignment="1">
      <alignment horizontal="right" vertical="center" shrinkToFit="1"/>
    </xf>
    <xf numFmtId="0" fontId="44" fillId="2" borderId="0" xfId="0" applyFont="1" applyFill="1" applyAlignment="1">
      <alignment horizontal="center" vertical="center"/>
    </xf>
    <xf numFmtId="0" fontId="45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Border="1" applyAlignment="1">
      <alignment horizontal="right" vertical="center" wrapText="1"/>
    </xf>
    <xf numFmtId="0" fontId="13" fillId="2" borderId="5" xfId="0" applyFont="1" applyFill="1" applyBorder="1" applyAlignment="1">
      <alignment vertical="center" shrinkToFit="1"/>
    </xf>
    <xf numFmtId="0" fontId="37" fillId="5" borderId="2" xfId="0" applyFont="1" applyFill="1" applyBorder="1" applyAlignment="1">
      <alignment horizontal="center" vertical="center" shrinkToFit="1"/>
    </xf>
    <xf numFmtId="0" fontId="37" fillId="5" borderId="3" xfId="0" applyFont="1" applyFill="1" applyBorder="1" applyAlignment="1">
      <alignment horizontal="center" vertical="center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7" fillId="6" borderId="1" xfId="0" applyFont="1" applyFill="1" applyBorder="1" applyAlignment="1">
      <alignment horizontal="center" vertical="center" shrinkToFit="1"/>
    </xf>
    <xf numFmtId="0" fontId="37" fillId="6" borderId="2" xfId="0" applyFont="1" applyFill="1" applyBorder="1" applyAlignment="1">
      <alignment horizontal="center" vertical="center" shrinkToFit="1"/>
    </xf>
    <xf numFmtId="0" fontId="37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4" fillId="2" borderId="0" xfId="0" applyFont="1" applyFill="1" applyAlignment="1">
      <alignment horizontal="left" vertical="center" shrinkToFit="1"/>
    </xf>
    <xf numFmtId="0" fontId="26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Border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48" fillId="2" borderId="0" xfId="0" applyFont="1" applyFill="1" applyAlignment="1" applyProtection="1">
      <alignment horizontal="center"/>
      <protection locked="0"/>
    </xf>
    <xf numFmtId="165" fontId="27" fillId="3" borderId="4" xfId="0" applyNumberFormat="1" applyFont="1" applyFill="1" applyBorder="1" applyAlignment="1" applyProtection="1">
      <alignment vertical="top" shrinkToFit="1"/>
      <protection locked="0"/>
    </xf>
  </cellXfs>
  <cellStyles count="2">
    <cellStyle name="Comma" xfId="1" builtinId="3"/>
    <cellStyle name="Normal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48418</xdr:colOff>
      <xdr:row>1</xdr:row>
      <xdr:rowOff>24709</xdr:rowOff>
    </xdr:from>
    <xdr:to>
      <xdr:col>13</xdr:col>
      <xdr:colOff>494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xmlns="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9084468" y="81859"/>
          <a:ext cx="1197983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0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xmlns="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O32"/>
  <sheetViews>
    <sheetView showGridLines="0" tabSelected="1" topLeftCell="D1" zoomScale="130" zoomScaleNormal="130" zoomScaleSheetLayoutView="100" zoomScalePageLayoutView="120" workbookViewId="0">
      <pane ySplit="6" topLeftCell="A7" activePane="bottomLeft" state="frozen"/>
      <selection pane="bottomLeft" activeCell="M4" sqref="M4"/>
    </sheetView>
  </sheetViews>
  <sheetFormatPr defaultColWidth="9" defaultRowHeight="21.75"/>
  <cols>
    <col min="1" max="1" width="3.140625" style="106" customWidth="1"/>
    <col min="2" max="2" width="21.85546875" style="107" customWidth="1"/>
    <col min="3" max="3" width="23" style="108" bestFit="1" customWidth="1"/>
    <col min="4" max="4" width="7.42578125" style="109" customWidth="1"/>
    <col min="5" max="5" width="29.28515625" style="108" customWidth="1"/>
    <col min="6" max="6" width="12.28515625" style="108" customWidth="1"/>
    <col min="7" max="7" width="14.28515625" style="108" bestFit="1" customWidth="1"/>
    <col min="8" max="8" width="28.140625" style="106" customWidth="1"/>
    <col min="9" max="9" width="10.7109375" style="108" bestFit="1" customWidth="1"/>
    <col min="10" max="10" width="7" style="110" customWidth="1"/>
    <col min="11" max="11" width="6" style="111" customWidth="1"/>
    <col min="12" max="12" width="5.5703125" style="112" customWidth="1"/>
    <col min="13" max="13" width="5.28515625" style="113" customWidth="1"/>
    <col min="14" max="14" width="7.42578125" style="103" customWidth="1"/>
    <col min="15" max="15" width="9" style="103"/>
    <col min="16" max="16384" width="9" style="105"/>
  </cols>
  <sheetData>
    <row r="1" spans="1:15" s="84" customFormat="1" ht="19.5" customHeight="1">
      <c r="A1" s="115"/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83"/>
      <c r="O1" s="9"/>
    </row>
    <row r="2" spans="1:15" s="84" customFormat="1" ht="41.25" customHeight="1">
      <c r="A2" s="49"/>
      <c r="B2" s="85" t="s">
        <v>54</v>
      </c>
      <c r="C2" s="134" t="s">
        <v>104</v>
      </c>
      <c r="D2" s="135"/>
      <c r="E2" s="136" t="s">
        <v>69</v>
      </c>
      <c r="F2" s="136"/>
      <c r="G2" s="136"/>
      <c r="H2" s="136"/>
      <c r="I2" s="136"/>
      <c r="J2" s="136"/>
      <c r="K2" s="136"/>
      <c r="L2" s="136"/>
      <c r="M2" s="136"/>
    </row>
    <row r="3" spans="1:15" s="84" customFormat="1" ht="9" customHeight="1">
      <c r="A3" s="49"/>
      <c r="B3" s="50"/>
      <c r="C3" s="50"/>
      <c r="D3" s="50"/>
      <c r="E3" s="86"/>
      <c r="F3" s="86"/>
      <c r="G3" s="86"/>
      <c r="H3" s="86"/>
      <c r="I3" s="86"/>
      <c r="J3" s="87"/>
      <c r="K3" s="88"/>
      <c r="L3" s="86"/>
      <c r="M3" s="86"/>
    </row>
    <row r="4" spans="1:15" s="84" customFormat="1" ht="27.75">
      <c r="A4" s="51"/>
      <c r="B4" s="139" t="s">
        <v>58</v>
      </c>
      <c r="C4" s="139"/>
      <c r="D4" s="89">
        <v>16</v>
      </c>
      <c r="E4" s="90" t="s">
        <v>59</v>
      </c>
      <c r="F4" s="89">
        <v>10</v>
      </c>
      <c r="G4" s="91" t="s">
        <v>47</v>
      </c>
      <c r="H4" s="92">
        <v>2565</v>
      </c>
      <c r="I4" s="93" t="s">
        <v>71</v>
      </c>
      <c r="J4" s="138" t="s">
        <v>111</v>
      </c>
      <c r="K4" s="138"/>
      <c r="L4" s="94" t="s">
        <v>45</v>
      </c>
      <c r="M4" s="194">
        <v>44826</v>
      </c>
    </row>
    <row r="5" spans="1:15" s="104" customFormat="1" ht="7.5" customHeight="1">
      <c r="A5" s="95"/>
      <c r="B5" s="137"/>
      <c r="C5" s="137"/>
      <c r="D5" s="96"/>
      <c r="E5" s="96"/>
      <c r="F5" s="97"/>
      <c r="G5" s="98"/>
      <c r="H5" s="99"/>
      <c r="I5" s="98"/>
      <c r="J5" s="100"/>
      <c r="K5" s="101"/>
      <c r="L5" s="102"/>
      <c r="M5" s="99"/>
      <c r="N5" s="103"/>
      <c r="O5" s="103"/>
    </row>
    <row r="6" spans="1:15" s="82" customFormat="1" ht="45">
      <c r="A6" s="72" t="s">
        <v>0</v>
      </c>
      <c r="B6" s="118" t="s">
        <v>107</v>
      </c>
      <c r="C6" s="72" t="s">
        <v>1</v>
      </c>
      <c r="D6" s="73" t="s">
        <v>3</v>
      </c>
      <c r="E6" s="72" t="s">
        <v>65</v>
      </c>
      <c r="F6" s="74" t="s">
        <v>4</v>
      </c>
      <c r="G6" s="75" t="s">
        <v>5</v>
      </c>
      <c r="H6" s="72" t="s">
        <v>2</v>
      </c>
      <c r="I6" s="76" t="s">
        <v>43</v>
      </c>
      <c r="J6" s="77" t="s">
        <v>44</v>
      </c>
      <c r="K6" s="78" t="s">
        <v>67</v>
      </c>
      <c r="L6" s="79" t="s">
        <v>50</v>
      </c>
      <c r="M6" s="114" t="s">
        <v>6</v>
      </c>
      <c r="N6" s="80"/>
      <c r="O6" s="81"/>
    </row>
    <row r="7" spans="1:15" s="117" customFormat="1" ht="37.5">
      <c r="A7" s="122">
        <v>1</v>
      </c>
      <c r="B7" s="123" t="s">
        <v>74</v>
      </c>
      <c r="C7" s="124" t="s">
        <v>75</v>
      </c>
      <c r="D7" s="124" t="s">
        <v>51</v>
      </c>
      <c r="E7" s="127" t="s">
        <v>113</v>
      </c>
      <c r="F7" s="119" t="s">
        <v>108</v>
      </c>
      <c r="G7" s="119" t="s">
        <v>106</v>
      </c>
      <c r="H7" s="119" t="s">
        <v>104</v>
      </c>
      <c r="I7" s="126" t="s">
        <v>114</v>
      </c>
      <c r="J7" s="120">
        <v>16</v>
      </c>
      <c r="K7" s="121">
        <v>0</v>
      </c>
      <c r="L7" s="125" t="s">
        <v>105</v>
      </c>
      <c r="M7" s="120">
        <v>2</v>
      </c>
    </row>
    <row r="8" spans="1:15" s="117" customFormat="1" ht="37.5">
      <c r="A8" s="122">
        <v>2</v>
      </c>
      <c r="B8" s="123" t="s">
        <v>76</v>
      </c>
      <c r="C8" s="124" t="s">
        <v>77</v>
      </c>
      <c r="D8" s="124" t="s">
        <v>51</v>
      </c>
      <c r="E8" s="127" t="s">
        <v>113</v>
      </c>
      <c r="F8" s="119" t="s">
        <v>108</v>
      </c>
      <c r="G8" s="119" t="s">
        <v>106</v>
      </c>
      <c r="H8" s="119" t="s">
        <v>104</v>
      </c>
      <c r="I8" s="126" t="s">
        <v>114</v>
      </c>
      <c r="J8" s="120">
        <v>16</v>
      </c>
      <c r="K8" s="121">
        <v>0</v>
      </c>
      <c r="L8" s="125" t="s">
        <v>105</v>
      </c>
      <c r="M8" s="120">
        <v>2</v>
      </c>
    </row>
    <row r="9" spans="1:15" s="117" customFormat="1" ht="37.5">
      <c r="A9" s="122">
        <v>3</v>
      </c>
      <c r="B9" s="123" t="s">
        <v>109</v>
      </c>
      <c r="C9" s="124" t="s">
        <v>77</v>
      </c>
      <c r="D9" s="124" t="s">
        <v>51</v>
      </c>
      <c r="E9" s="127" t="s">
        <v>113</v>
      </c>
      <c r="F9" s="119" t="s">
        <v>108</v>
      </c>
      <c r="G9" s="119" t="s">
        <v>106</v>
      </c>
      <c r="H9" s="119" t="s">
        <v>104</v>
      </c>
      <c r="I9" s="126" t="s">
        <v>114</v>
      </c>
      <c r="J9" s="120">
        <v>16</v>
      </c>
      <c r="K9" s="121">
        <v>0</v>
      </c>
      <c r="L9" s="125" t="s">
        <v>105</v>
      </c>
      <c r="M9" s="120">
        <v>2</v>
      </c>
    </row>
    <row r="10" spans="1:15" ht="37.5">
      <c r="A10" s="122">
        <v>4</v>
      </c>
      <c r="B10" s="123" t="s">
        <v>78</v>
      </c>
      <c r="C10" s="124" t="s">
        <v>79</v>
      </c>
      <c r="D10" s="124" t="s">
        <v>51</v>
      </c>
      <c r="E10" s="127" t="s">
        <v>113</v>
      </c>
      <c r="F10" s="119" t="s">
        <v>108</v>
      </c>
      <c r="G10" s="119" t="s">
        <v>106</v>
      </c>
      <c r="H10" s="119" t="s">
        <v>104</v>
      </c>
      <c r="I10" s="126" t="s">
        <v>114</v>
      </c>
      <c r="J10" s="120">
        <v>16</v>
      </c>
      <c r="K10" s="121">
        <v>0</v>
      </c>
      <c r="L10" s="125" t="s">
        <v>105</v>
      </c>
      <c r="M10" s="120">
        <v>2</v>
      </c>
      <c r="N10" s="105"/>
      <c r="O10" s="105"/>
    </row>
    <row r="11" spans="1:15" s="117" customFormat="1" ht="37.5">
      <c r="A11" s="122">
        <v>5</v>
      </c>
      <c r="B11" s="123" t="s">
        <v>117</v>
      </c>
      <c r="C11" s="124" t="s">
        <v>77</v>
      </c>
      <c r="D11" s="124" t="s">
        <v>51</v>
      </c>
      <c r="E11" s="127" t="s">
        <v>113</v>
      </c>
      <c r="F11" s="119" t="s">
        <v>108</v>
      </c>
      <c r="G11" s="119" t="s">
        <v>106</v>
      </c>
      <c r="H11" s="119" t="s">
        <v>104</v>
      </c>
      <c r="I11" s="126" t="s">
        <v>114</v>
      </c>
      <c r="J11" s="120">
        <v>16</v>
      </c>
      <c r="K11" s="121">
        <v>0</v>
      </c>
      <c r="L11" s="125" t="s">
        <v>105</v>
      </c>
      <c r="M11" s="120">
        <v>2</v>
      </c>
    </row>
    <row r="12" spans="1:15" ht="37.5">
      <c r="A12" s="122">
        <v>6</v>
      </c>
      <c r="B12" s="123" t="s">
        <v>80</v>
      </c>
      <c r="C12" s="124" t="s">
        <v>81</v>
      </c>
      <c r="D12" s="124" t="s">
        <v>63</v>
      </c>
      <c r="E12" s="127" t="s">
        <v>113</v>
      </c>
      <c r="F12" s="119" t="s">
        <v>108</v>
      </c>
      <c r="G12" s="119" t="s">
        <v>106</v>
      </c>
      <c r="H12" s="119" t="s">
        <v>104</v>
      </c>
      <c r="I12" s="126" t="s">
        <v>114</v>
      </c>
      <c r="J12" s="120">
        <v>16</v>
      </c>
      <c r="K12" s="121">
        <v>0</v>
      </c>
      <c r="L12" s="125" t="s">
        <v>105</v>
      </c>
      <c r="M12" s="120">
        <v>2</v>
      </c>
      <c r="N12" s="105"/>
      <c r="O12" s="105"/>
    </row>
    <row r="13" spans="1:15" ht="37.5">
      <c r="A13" s="122">
        <v>7</v>
      </c>
      <c r="B13" s="123" t="s">
        <v>82</v>
      </c>
      <c r="C13" s="124" t="s">
        <v>81</v>
      </c>
      <c r="D13" s="124" t="s">
        <v>63</v>
      </c>
      <c r="E13" s="127" t="s">
        <v>113</v>
      </c>
      <c r="F13" s="119" t="s">
        <v>108</v>
      </c>
      <c r="G13" s="119" t="s">
        <v>106</v>
      </c>
      <c r="H13" s="119" t="s">
        <v>104</v>
      </c>
      <c r="I13" s="126" t="s">
        <v>114</v>
      </c>
      <c r="J13" s="120">
        <v>16</v>
      </c>
      <c r="K13" s="121">
        <v>0</v>
      </c>
      <c r="L13" s="125" t="s">
        <v>105</v>
      </c>
      <c r="M13" s="120">
        <v>2</v>
      </c>
      <c r="N13" s="105"/>
      <c r="O13" s="105"/>
    </row>
    <row r="14" spans="1:15" ht="37.5">
      <c r="A14" s="122">
        <v>8</v>
      </c>
      <c r="B14" s="123" t="s">
        <v>83</v>
      </c>
      <c r="C14" s="124" t="s">
        <v>81</v>
      </c>
      <c r="D14" s="124" t="s">
        <v>63</v>
      </c>
      <c r="E14" s="127" t="s">
        <v>113</v>
      </c>
      <c r="F14" s="119" t="s">
        <v>108</v>
      </c>
      <c r="G14" s="119" t="s">
        <v>106</v>
      </c>
      <c r="H14" s="119" t="s">
        <v>104</v>
      </c>
      <c r="I14" s="126" t="s">
        <v>114</v>
      </c>
      <c r="J14" s="120">
        <v>16</v>
      </c>
      <c r="K14" s="121">
        <v>0</v>
      </c>
      <c r="L14" s="125" t="s">
        <v>105</v>
      </c>
      <c r="M14" s="120">
        <v>2</v>
      </c>
      <c r="N14" s="105"/>
      <c r="O14" s="105"/>
    </row>
    <row r="15" spans="1:15" ht="37.5">
      <c r="A15" s="122">
        <v>9</v>
      </c>
      <c r="B15" s="123" t="s">
        <v>86</v>
      </c>
      <c r="C15" s="124" t="s">
        <v>87</v>
      </c>
      <c r="D15" s="124" t="s">
        <v>51</v>
      </c>
      <c r="E15" s="127" t="s">
        <v>113</v>
      </c>
      <c r="F15" s="119" t="s">
        <v>108</v>
      </c>
      <c r="G15" s="119" t="s">
        <v>106</v>
      </c>
      <c r="H15" s="119" t="s">
        <v>104</v>
      </c>
      <c r="I15" s="126" t="s">
        <v>114</v>
      </c>
      <c r="J15" s="120">
        <v>16</v>
      </c>
      <c r="K15" s="121">
        <v>0</v>
      </c>
      <c r="L15" s="125" t="s">
        <v>105</v>
      </c>
      <c r="M15" s="120">
        <v>2</v>
      </c>
      <c r="N15" s="105"/>
      <c r="O15" s="105"/>
    </row>
    <row r="16" spans="1:15" ht="37.5">
      <c r="A16" s="122">
        <v>10</v>
      </c>
      <c r="B16" s="123" t="s">
        <v>112</v>
      </c>
      <c r="C16" s="124" t="s">
        <v>87</v>
      </c>
      <c r="D16" s="124" t="s">
        <v>51</v>
      </c>
      <c r="E16" s="127" t="s">
        <v>113</v>
      </c>
      <c r="F16" s="119" t="s">
        <v>108</v>
      </c>
      <c r="G16" s="119" t="s">
        <v>106</v>
      </c>
      <c r="H16" s="119" t="s">
        <v>104</v>
      </c>
      <c r="I16" s="126" t="s">
        <v>114</v>
      </c>
      <c r="J16" s="120">
        <v>16</v>
      </c>
      <c r="K16" s="121" t="s">
        <v>116</v>
      </c>
      <c r="L16" s="125" t="s">
        <v>105</v>
      </c>
      <c r="M16" s="120">
        <v>2</v>
      </c>
      <c r="N16" s="105"/>
      <c r="O16" s="105"/>
    </row>
    <row r="17" spans="1:15" ht="37.5">
      <c r="A17" s="122">
        <v>11</v>
      </c>
      <c r="B17" s="123" t="s">
        <v>88</v>
      </c>
      <c r="C17" s="124" t="s">
        <v>81</v>
      </c>
      <c r="D17" s="124" t="s">
        <v>63</v>
      </c>
      <c r="E17" s="127" t="s">
        <v>113</v>
      </c>
      <c r="F17" s="119" t="s">
        <v>108</v>
      </c>
      <c r="G17" s="119" t="s">
        <v>106</v>
      </c>
      <c r="H17" s="119" t="s">
        <v>104</v>
      </c>
      <c r="I17" s="126" t="s">
        <v>114</v>
      </c>
      <c r="J17" s="120">
        <v>16</v>
      </c>
      <c r="K17" s="121">
        <v>0</v>
      </c>
      <c r="L17" s="125" t="s">
        <v>105</v>
      </c>
      <c r="M17" s="120">
        <v>2</v>
      </c>
      <c r="N17" s="105"/>
      <c r="O17" s="105"/>
    </row>
    <row r="18" spans="1:15" ht="37.5">
      <c r="A18" s="122">
        <v>12</v>
      </c>
      <c r="B18" s="123" t="s">
        <v>118</v>
      </c>
      <c r="C18" s="124" t="s">
        <v>77</v>
      </c>
      <c r="D18" s="124" t="s">
        <v>51</v>
      </c>
      <c r="E18" s="127" t="s">
        <v>113</v>
      </c>
      <c r="F18" s="119" t="s">
        <v>108</v>
      </c>
      <c r="G18" s="119" t="s">
        <v>106</v>
      </c>
      <c r="H18" s="119" t="s">
        <v>104</v>
      </c>
      <c r="I18" s="126" t="s">
        <v>114</v>
      </c>
      <c r="J18" s="120">
        <v>16</v>
      </c>
      <c r="K18" s="121">
        <v>0</v>
      </c>
      <c r="L18" s="125" t="s">
        <v>105</v>
      </c>
      <c r="M18" s="120">
        <v>2</v>
      </c>
      <c r="N18" s="105"/>
      <c r="O18" s="105"/>
    </row>
    <row r="19" spans="1:15" ht="37.5">
      <c r="A19" s="122">
        <v>13</v>
      </c>
      <c r="B19" s="123" t="s">
        <v>89</v>
      </c>
      <c r="C19" s="124" t="s">
        <v>81</v>
      </c>
      <c r="D19" s="124" t="s">
        <v>63</v>
      </c>
      <c r="E19" s="127" t="s">
        <v>113</v>
      </c>
      <c r="F19" s="119" t="s">
        <v>108</v>
      </c>
      <c r="G19" s="119" t="s">
        <v>106</v>
      </c>
      <c r="H19" s="119" t="s">
        <v>104</v>
      </c>
      <c r="I19" s="126" t="s">
        <v>114</v>
      </c>
      <c r="J19" s="120">
        <v>16</v>
      </c>
      <c r="K19" s="121">
        <v>0</v>
      </c>
      <c r="L19" s="125" t="s">
        <v>105</v>
      </c>
      <c r="M19" s="120">
        <v>2</v>
      </c>
      <c r="N19" s="105"/>
      <c r="O19" s="105"/>
    </row>
    <row r="20" spans="1:15" s="116" customFormat="1" ht="37.5">
      <c r="A20" s="122">
        <v>14</v>
      </c>
      <c r="B20" s="123" t="s">
        <v>90</v>
      </c>
      <c r="C20" s="124" t="s">
        <v>91</v>
      </c>
      <c r="D20" s="124" t="s">
        <v>51</v>
      </c>
      <c r="E20" s="127" t="s">
        <v>113</v>
      </c>
      <c r="F20" s="119" t="s">
        <v>108</v>
      </c>
      <c r="G20" s="119" t="s">
        <v>106</v>
      </c>
      <c r="H20" s="119" t="s">
        <v>104</v>
      </c>
      <c r="I20" s="126" t="s">
        <v>114</v>
      </c>
      <c r="J20" s="120">
        <v>16</v>
      </c>
      <c r="K20" s="121">
        <v>0</v>
      </c>
      <c r="L20" s="125" t="s">
        <v>105</v>
      </c>
      <c r="M20" s="120">
        <v>2</v>
      </c>
    </row>
    <row r="21" spans="1:15" ht="37.5">
      <c r="A21" s="122">
        <v>15</v>
      </c>
      <c r="B21" s="123" t="s">
        <v>92</v>
      </c>
      <c r="C21" s="124" t="s">
        <v>87</v>
      </c>
      <c r="D21" s="124" t="s">
        <v>51</v>
      </c>
      <c r="E21" s="127" t="s">
        <v>113</v>
      </c>
      <c r="F21" s="119" t="s">
        <v>108</v>
      </c>
      <c r="G21" s="119" t="s">
        <v>106</v>
      </c>
      <c r="H21" s="119" t="s">
        <v>104</v>
      </c>
      <c r="I21" s="126" t="s">
        <v>114</v>
      </c>
      <c r="J21" s="120">
        <v>16</v>
      </c>
      <c r="K21" s="121">
        <v>0</v>
      </c>
      <c r="L21" s="125" t="s">
        <v>105</v>
      </c>
      <c r="M21" s="120">
        <v>2</v>
      </c>
      <c r="N21" s="105"/>
      <c r="O21" s="105"/>
    </row>
    <row r="22" spans="1:15" ht="37.5">
      <c r="A22" s="122">
        <v>16</v>
      </c>
      <c r="B22" s="123" t="s">
        <v>84</v>
      </c>
      <c r="C22" s="124" t="s">
        <v>85</v>
      </c>
      <c r="D22" s="124" t="s">
        <v>51</v>
      </c>
      <c r="E22" s="127" t="s">
        <v>113</v>
      </c>
      <c r="F22" s="119" t="s">
        <v>108</v>
      </c>
      <c r="G22" s="119" t="s">
        <v>106</v>
      </c>
      <c r="H22" s="119" t="s">
        <v>104</v>
      </c>
      <c r="I22" s="126" t="s">
        <v>114</v>
      </c>
      <c r="J22" s="120">
        <v>16</v>
      </c>
      <c r="K22" s="121">
        <v>0</v>
      </c>
      <c r="L22" s="125" t="s">
        <v>105</v>
      </c>
      <c r="M22" s="120">
        <v>2</v>
      </c>
      <c r="N22" s="105"/>
      <c r="O22" s="105"/>
    </row>
    <row r="23" spans="1:15" ht="37.5">
      <c r="A23" s="122">
        <v>17</v>
      </c>
      <c r="B23" s="123" t="s">
        <v>93</v>
      </c>
      <c r="C23" s="124" t="s">
        <v>87</v>
      </c>
      <c r="D23" s="124" t="s">
        <v>51</v>
      </c>
      <c r="E23" s="127" t="s">
        <v>113</v>
      </c>
      <c r="F23" s="119" t="s">
        <v>108</v>
      </c>
      <c r="G23" s="119" t="s">
        <v>106</v>
      </c>
      <c r="H23" s="119" t="s">
        <v>104</v>
      </c>
      <c r="I23" s="126" t="s">
        <v>114</v>
      </c>
      <c r="J23" s="120">
        <v>16</v>
      </c>
      <c r="K23" s="121">
        <v>0</v>
      </c>
      <c r="L23" s="125" t="s">
        <v>105</v>
      </c>
      <c r="M23" s="120">
        <v>2</v>
      </c>
      <c r="N23" s="105"/>
      <c r="O23" s="105"/>
    </row>
    <row r="24" spans="1:15" ht="37.5">
      <c r="A24" s="122">
        <v>18</v>
      </c>
      <c r="B24" s="123" t="s">
        <v>94</v>
      </c>
      <c r="C24" s="124" t="s">
        <v>95</v>
      </c>
      <c r="D24" s="124" t="s">
        <v>51</v>
      </c>
      <c r="E24" s="127" t="s">
        <v>113</v>
      </c>
      <c r="F24" s="119" t="s">
        <v>108</v>
      </c>
      <c r="G24" s="119" t="s">
        <v>106</v>
      </c>
      <c r="H24" s="119" t="s">
        <v>104</v>
      </c>
      <c r="I24" s="126" t="s">
        <v>114</v>
      </c>
      <c r="J24" s="120">
        <v>16</v>
      </c>
      <c r="K24" s="121">
        <v>0</v>
      </c>
      <c r="L24" s="125" t="s">
        <v>105</v>
      </c>
      <c r="M24" s="120">
        <v>2</v>
      </c>
      <c r="N24" s="105"/>
      <c r="O24" s="105"/>
    </row>
    <row r="25" spans="1:15" ht="37.5">
      <c r="A25" s="122">
        <v>19</v>
      </c>
      <c r="B25" s="123" t="s">
        <v>96</v>
      </c>
      <c r="C25" s="124" t="s">
        <v>97</v>
      </c>
      <c r="D25" s="124" t="s">
        <v>63</v>
      </c>
      <c r="E25" s="127" t="s">
        <v>113</v>
      </c>
      <c r="F25" s="119" t="s">
        <v>108</v>
      </c>
      <c r="G25" s="119" t="s">
        <v>106</v>
      </c>
      <c r="H25" s="119" t="s">
        <v>104</v>
      </c>
      <c r="I25" s="126" t="s">
        <v>114</v>
      </c>
      <c r="J25" s="120">
        <v>16</v>
      </c>
      <c r="K25" s="121">
        <v>0</v>
      </c>
      <c r="L25" s="125" t="s">
        <v>105</v>
      </c>
      <c r="M25" s="120">
        <v>2</v>
      </c>
      <c r="N25" s="105"/>
      <c r="O25" s="105"/>
    </row>
    <row r="26" spans="1:15" ht="37.5">
      <c r="A26" s="122">
        <v>20</v>
      </c>
      <c r="B26" s="123" t="s">
        <v>98</v>
      </c>
      <c r="C26" s="124" t="s">
        <v>97</v>
      </c>
      <c r="D26" s="124" t="s">
        <v>63</v>
      </c>
      <c r="E26" s="127" t="s">
        <v>113</v>
      </c>
      <c r="F26" s="119" t="s">
        <v>108</v>
      </c>
      <c r="G26" s="119" t="s">
        <v>106</v>
      </c>
      <c r="H26" s="119" t="s">
        <v>104</v>
      </c>
      <c r="I26" s="126" t="s">
        <v>114</v>
      </c>
      <c r="J26" s="120">
        <v>16</v>
      </c>
      <c r="K26" s="121">
        <v>0</v>
      </c>
      <c r="L26" s="125" t="s">
        <v>105</v>
      </c>
      <c r="M26" s="120">
        <v>2</v>
      </c>
      <c r="N26" s="105"/>
      <c r="O26" s="105"/>
    </row>
    <row r="27" spans="1:15" ht="37.5">
      <c r="A27" s="122">
        <v>21</v>
      </c>
      <c r="B27" s="123" t="s">
        <v>99</v>
      </c>
      <c r="C27" s="124" t="s">
        <v>81</v>
      </c>
      <c r="D27" s="124" t="s">
        <v>63</v>
      </c>
      <c r="E27" s="127" t="s">
        <v>113</v>
      </c>
      <c r="F27" s="119" t="s">
        <v>108</v>
      </c>
      <c r="G27" s="119" t="s">
        <v>106</v>
      </c>
      <c r="H27" s="119" t="s">
        <v>104</v>
      </c>
      <c r="I27" s="126" t="s">
        <v>114</v>
      </c>
      <c r="J27" s="120">
        <v>16</v>
      </c>
      <c r="K27" s="121">
        <v>0</v>
      </c>
      <c r="L27" s="125" t="s">
        <v>105</v>
      </c>
      <c r="M27" s="120">
        <v>2</v>
      </c>
      <c r="N27" s="105"/>
      <c r="O27" s="105"/>
    </row>
    <row r="28" spans="1:15" ht="37.5">
      <c r="A28" s="122">
        <v>22</v>
      </c>
      <c r="B28" s="123" t="s">
        <v>100</v>
      </c>
      <c r="C28" s="124" t="s">
        <v>81</v>
      </c>
      <c r="D28" s="124" t="s">
        <v>63</v>
      </c>
      <c r="E28" s="127" t="s">
        <v>113</v>
      </c>
      <c r="F28" s="119" t="s">
        <v>108</v>
      </c>
      <c r="G28" s="119" t="s">
        <v>106</v>
      </c>
      <c r="H28" s="119" t="s">
        <v>104</v>
      </c>
      <c r="I28" s="126" t="s">
        <v>114</v>
      </c>
      <c r="J28" s="120">
        <v>16</v>
      </c>
      <c r="K28" s="121">
        <v>0</v>
      </c>
      <c r="L28" s="125" t="s">
        <v>105</v>
      </c>
      <c r="M28" s="120">
        <v>2</v>
      </c>
      <c r="N28" s="105"/>
      <c r="O28" s="105"/>
    </row>
    <row r="29" spans="1:15" ht="37.5">
      <c r="A29" s="122">
        <v>23</v>
      </c>
      <c r="B29" s="123" t="s">
        <v>101</v>
      </c>
      <c r="C29" s="124" t="s">
        <v>95</v>
      </c>
      <c r="D29" s="124" t="s">
        <v>51</v>
      </c>
      <c r="E29" s="127" t="s">
        <v>113</v>
      </c>
      <c r="F29" s="119" t="s">
        <v>108</v>
      </c>
      <c r="G29" s="119" t="s">
        <v>106</v>
      </c>
      <c r="H29" s="119" t="s">
        <v>104</v>
      </c>
      <c r="I29" s="126" t="s">
        <v>114</v>
      </c>
      <c r="J29" s="120">
        <v>16</v>
      </c>
      <c r="K29" s="121">
        <v>0</v>
      </c>
      <c r="L29" s="125" t="s">
        <v>105</v>
      </c>
      <c r="M29" s="120">
        <v>2</v>
      </c>
      <c r="N29" s="105"/>
      <c r="O29" s="105"/>
    </row>
    <row r="30" spans="1:15" ht="37.5">
      <c r="A30" s="122">
        <v>24</v>
      </c>
      <c r="B30" s="123" t="s">
        <v>115</v>
      </c>
      <c r="C30" s="124" t="s">
        <v>79</v>
      </c>
      <c r="D30" s="124" t="s">
        <v>51</v>
      </c>
      <c r="E30" s="127" t="s">
        <v>113</v>
      </c>
      <c r="F30" s="119" t="s">
        <v>108</v>
      </c>
      <c r="G30" s="119" t="s">
        <v>106</v>
      </c>
      <c r="H30" s="119" t="s">
        <v>104</v>
      </c>
      <c r="I30" s="126" t="s">
        <v>114</v>
      </c>
      <c r="J30" s="120">
        <v>16</v>
      </c>
      <c r="K30" s="121">
        <v>0</v>
      </c>
      <c r="L30" s="125" t="s">
        <v>105</v>
      </c>
      <c r="M30" s="120">
        <v>2</v>
      </c>
      <c r="N30" s="105"/>
      <c r="O30" s="105"/>
    </row>
    <row r="31" spans="1:15" ht="37.5">
      <c r="A31" s="122">
        <v>25</v>
      </c>
      <c r="B31" s="123" t="s">
        <v>110</v>
      </c>
      <c r="C31" s="124" t="s">
        <v>79</v>
      </c>
      <c r="D31" s="124" t="s">
        <v>51</v>
      </c>
      <c r="E31" s="127" t="s">
        <v>113</v>
      </c>
      <c r="F31" s="119" t="s">
        <v>108</v>
      </c>
      <c r="G31" s="119" t="s">
        <v>106</v>
      </c>
      <c r="H31" s="119" t="s">
        <v>104</v>
      </c>
      <c r="I31" s="126" t="s">
        <v>114</v>
      </c>
      <c r="J31" s="120">
        <v>16</v>
      </c>
      <c r="K31" s="121">
        <v>0</v>
      </c>
      <c r="L31" s="125" t="s">
        <v>105</v>
      </c>
      <c r="M31" s="120">
        <v>2</v>
      </c>
      <c r="N31" s="105"/>
      <c r="O31" s="105"/>
    </row>
    <row r="32" spans="1:15" ht="37.5">
      <c r="A32" s="122">
        <v>26</v>
      </c>
      <c r="B32" s="123" t="s">
        <v>102</v>
      </c>
      <c r="C32" s="124" t="s">
        <v>103</v>
      </c>
      <c r="D32" s="124" t="s">
        <v>63</v>
      </c>
      <c r="E32" s="127" t="s">
        <v>113</v>
      </c>
      <c r="F32" s="119" t="s">
        <v>108</v>
      </c>
      <c r="G32" s="119" t="s">
        <v>106</v>
      </c>
      <c r="H32" s="119" t="s">
        <v>104</v>
      </c>
      <c r="I32" s="126" t="s">
        <v>114</v>
      </c>
      <c r="J32" s="120">
        <v>16</v>
      </c>
      <c r="K32" s="121">
        <v>0</v>
      </c>
      <c r="L32" s="125" t="s">
        <v>105</v>
      </c>
      <c r="M32" s="120">
        <v>2</v>
      </c>
      <c r="N32" s="105"/>
      <c r="O32" s="105"/>
    </row>
  </sheetData>
  <sheetProtection selectLockedCells="1"/>
  <protectedRanges>
    <protectedRange password="CE28" sqref="H4:I4 H2 B2" name="ช่วง1_2"/>
  </protectedRanges>
  <mergeCells count="5">
    <mergeCell ref="C2:D2"/>
    <mergeCell ref="E2:M2"/>
    <mergeCell ref="B5:C5"/>
    <mergeCell ref="J4:K4"/>
    <mergeCell ref="B4:C4"/>
  </mergeCells>
  <phoneticPr fontId="11" type="noConversion"/>
  <dataValidations count="11">
    <dataValidation type="list" allowBlank="1" showInputMessage="1" showErrorMessage="1" sqref="D841:D1339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>
      <formula1>0</formula1>
      <formula2>10000</formula2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/>
    <dataValidation type="whole" errorStyle="warning" allowBlank="1" showInputMessage="1" showErrorMessage="1" errorTitle="ตัวเลขไม่ถูกต้อง" error="กรุณากรอกเฉพาะปีพุทธศักราช" sqref="H4">
      <formula1>2562</formula1>
      <formula2>2600</formula2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7:D840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840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7:J840">
      <formula1>0</formula1>
      <formula2>500</formula2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7:K840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:L840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840">
      <formula1>"1, 2"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7:G846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ageMargins left="0.19685039370078741" right="0.19685039370078741" top="0.78740157480314965" bottom="0.19685039370078741" header="0.11811023622047245" footer="7.874015748031496E-2"/>
  <pageSetup paperSize="9" scale="82" fitToHeight="0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R25"/>
  <sheetViews>
    <sheetView showGridLines="0" view="pageBreakPreview" topLeftCell="A4" zoomScaleNormal="100" zoomScaleSheetLayoutView="100" zoomScalePageLayoutView="120" workbookViewId="0">
      <selection activeCell="T6" sqref="T6"/>
    </sheetView>
  </sheetViews>
  <sheetFormatPr defaultColWidth="9" defaultRowHeight="21.75"/>
  <cols>
    <col min="1" max="1" width="3.140625" style="18" customWidth="1"/>
    <col min="2" max="2" width="19.140625" style="18" customWidth="1"/>
    <col min="3" max="3" width="10.42578125" style="18" customWidth="1"/>
    <col min="4" max="4" width="8.28515625" style="18" customWidth="1"/>
    <col min="5" max="5" width="28.42578125" style="18" customWidth="1"/>
    <col min="6" max="6" width="8.7109375" style="18" customWidth="1"/>
    <col min="7" max="7" width="1.42578125" style="18" customWidth="1"/>
    <col min="8" max="8" width="12.28515625" style="18" customWidth="1"/>
    <col min="9" max="9" width="9.7109375" style="18" customWidth="1"/>
    <col min="10" max="10" width="7.42578125" style="26" customWidth="1"/>
    <col min="11" max="11" width="8.42578125" style="18" customWidth="1"/>
    <col min="12" max="12" width="9.28515625" style="18" customWidth="1"/>
    <col min="13" max="13" width="7" style="18" customWidth="1"/>
    <col min="14" max="14" width="0.85546875" style="18" customWidth="1"/>
    <col min="15" max="15" width="5.140625" style="22" customWidth="1"/>
    <col min="16" max="16384" width="9" style="18"/>
  </cols>
  <sheetData>
    <row r="1" spans="1:17" s="10" customFormat="1" ht="36.75" customHeight="1">
      <c r="A1" s="149" t="s">
        <v>68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52"/>
      <c r="O1" s="20"/>
      <c r="P1" s="8"/>
      <c r="Q1" s="9"/>
    </row>
    <row r="2" spans="1:17" s="10" customFormat="1" ht="24.75" customHeight="1">
      <c r="A2" s="5"/>
      <c r="B2" s="3"/>
      <c r="C2" s="28" t="s">
        <v>7</v>
      </c>
      <c r="D2" s="156" t="str">
        <f>เก็บข้อมูลHRD!C2</f>
        <v>ศูนย์เทคโนโลยีสารสนเทศและการสื่อสาร</v>
      </c>
      <c r="E2" s="156"/>
      <c r="F2" s="156"/>
      <c r="G2" s="156"/>
      <c r="H2" s="156"/>
      <c r="I2" s="156"/>
      <c r="J2" s="157" t="s">
        <v>71</v>
      </c>
      <c r="K2" s="157"/>
      <c r="L2" s="156" t="str">
        <f>เก็บข้อมูลHRD!J4</f>
        <v>นางสาวอารีย์  กุลอึ้ง</v>
      </c>
      <c r="M2" s="156"/>
      <c r="N2" s="53"/>
      <c r="O2" s="19"/>
    </row>
    <row r="3" spans="1:17" s="10" customFormat="1" ht="4.5" customHeight="1">
      <c r="A3" s="5"/>
      <c r="B3" s="3"/>
      <c r="C3" s="3"/>
      <c r="D3" s="3"/>
      <c r="E3" s="1"/>
      <c r="F3" s="1"/>
      <c r="G3" s="1"/>
      <c r="H3" s="1"/>
      <c r="I3" s="1"/>
      <c r="J3" s="1"/>
      <c r="K3" s="11"/>
      <c r="L3" s="14"/>
      <c r="M3" s="14"/>
      <c r="N3" s="14"/>
      <c r="O3" s="19"/>
    </row>
    <row r="4" spans="1:17" s="10" customFormat="1" ht="25.5" customHeight="1">
      <c r="A4" s="6"/>
      <c r="B4" s="151" t="s">
        <v>46</v>
      </c>
      <c r="C4" s="152"/>
      <c r="D4" s="67">
        <f>เก็บข้อมูลHRD!D4</f>
        <v>16</v>
      </c>
      <c r="E4" s="29" t="s">
        <v>53</v>
      </c>
      <c r="F4" s="67">
        <f>เก็บข้อมูลHRD!F4</f>
        <v>10</v>
      </c>
      <c r="G4" s="30"/>
      <c r="H4" s="31" t="s">
        <v>47</v>
      </c>
      <c r="I4" s="153">
        <f>เก็บข้อมูลHRD!H4</f>
        <v>2565</v>
      </c>
      <c r="J4" s="154"/>
      <c r="K4" s="155" t="s">
        <v>45</v>
      </c>
      <c r="L4" s="155"/>
      <c r="M4" s="32">
        <f>เก็บข้อมูลHRD!L4:M4</f>
        <v>44826</v>
      </c>
      <c r="N4" s="54"/>
      <c r="O4" s="21"/>
      <c r="P4" s="16"/>
    </row>
    <row r="5" spans="1:17" s="24" customFormat="1" ht="5.25" customHeight="1">
      <c r="A5" s="7"/>
      <c r="B5" s="148"/>
      <c r="C5" s="148"/>
      <c r="D5" s="27"/>
      <c r="E5" s="27"/>
      <c r="F5" s="2"/>
      <c r="G5" s="2"/>
      <c r="H5" s="4"/>
      <c r="I5" s="12"/>
      <c r="J5" s="4"/>
      <c r="K5" s="13"/>
      <c r="L5" s="15"/>
      <c r="M5" s="15"/>
      <c r="N5" s="15"/>
      <c r="O5" s="17"/>
      <c r="P5" s="23"/>
      <c r="Q5" s="23"/>
    </row>
    <row r="6" spans="1:17" s="24" customFormat="1" ht="25.5" customHeight="1">
      <c r="A6" s="167" t="s">
        <v>13</v>
      </c>
      <c r="B6" s="164" t="s">
        <v>34</v>
      </c>
      <c r="C6" s="165"/>
      <c r="D6" s="165"/>
      <c r="E6" s="165"/>
      <c r="F6" s="166"/>
      <c r="G6" s="33"/>
      <c r="H6" s="142" t="s">
        <v>32</v>
      </c>
      <c r="I6" s="142"/>
      <c r="J6" s="142"/>
      <c r="K6" s="141" t="s">
        <v>33</v>
      </c>
      <c r="L6" s="141"/>
      <c r="M6" s="141"/>
      <c r="N6" s="55"/>
      <c r="O6" s="17"/>
      <c r="P6" s="23"/>
      <c r="Q6" s="23"/>
    </row>
    <row r="7" spans="1:17" ht="24.95" customHeight="1">
      <c r="A7" s="168"/>
      <c r="B7" s="181" t="s">
        <v>51</v>
      </c>
      <c r="C7" s="182"/>
      <c r="D7" s="183"/>
      <c r="E7" s="179" t="s">
        <v>63</v>
      </c>
      <c r="F7" s="179"/>
      <c r="G7" s="36"/>
      <c r="H7" s="146" t="s">
        <v>15</v>
      </c>
      <c r="I7" s="146"/>
      <c r="J7" s="37">
        <f>COUNTIF(เก็บข้อมูลHRD!F7:F1846,"ความรู้/ทักษะเฉพาะทางในสายงาน")</f>
        <v>0</v>
      </c>
      <c r="K7" s="143" t="s">
        <v>48</v>
      </c>
      <c r="L7" s="143"/>
      <c r="M7" s="38">
        <f>COUNTIF(เก็บข้อมูลHRD!G7:G1846,"อบรมกับหน่วยงานนอกกรมฯ")</f>
        <v>0</v>
      </c>
      <c r="N7" s="57"/>
    </row>
    <row r="8" spans="1:17" ht="24.95" customHeight="1">
      <c r="A8" s="168"/>
      <c r="B8" s="161" t="s">
        <v>8</v>
      </c>
      <c r="C8" s="161"/>
      <c r="D8" s="34">
        <f t="array" ref="D8">COUNTIFS(เก็บข้อมูลHRD!D7:D1846,"ข้าราชการ",เก็บข้อมูลHRD!M7:M1846,"1")</f>
        <v>0</v>
      </c>
      <c r="E8" s="35" t="s">
        <v>10</v>
      </c>
      <c r="F8" s="34">
        <f t="array" ref="F8">COUNTIFS(เก็บข้อมูลHRD!D7:D1846,"พนักงานราชการ",เก็บข้อมูลHRD!M7:M1846,"1")</f>
        <v>0</v>
      </c>
      <c r="G8" s="36"/>
      <c r="H8" s="146" t="s">
        <v>16</v>
      </c>
      <c r="I8" s="146"/>
      <c r="J8" s="37">
        <f>COUNTIF(เก็บข้อมูลHRD!F7:F1846,"ภาษา")</f>
        <v>0</v>
      </c>
      <c r="K8" s="158" t="s">
        <v>40</v>
      </c>
      <c r="L8" s="158"/>
      <c r="M8" s="38">
        <f>COUNTIF(เก็บข้อมูลHRD!G7:G1846,"อบรมกับหน่วยงานในกรมฯ")</f>
        <v>0</v>
      </c>
      <c r="N8" s="57"/>
      <c r="P8" s="25"/>
    </row>
    <row r="9" spans="1:17" ht="24.95" customHeight="1">
      <c r="A9" s="168"/>
      <c r="B9" s="161" t="s">
        <v>9</v>
      </c>
      <c r="C9" s="161"/>
      <c r="D9" s="39">
        <f t="array" ref="D9">SUMPRODUCT(IF(เก็บข้อมูลHRD!D7:D1846="ข้าราชการ",IF(เก็บข้อมูลHRD!B7:B1846&lt;&gt;"",IF(เก็บข้อมูลHRD!M7:M1846=1,1/COUNTIFS(เก็บข้อมูลHRD!B7:B1846,เก็บข้อมูลHRD!B7:B1846,เก็บข้อมูลHRD!D7:D1846,"ข้าราชการ",เก็บข้อมูลHRD!B7:B1846,"&lt;&gt;",เก็บข้อมูลHRD!M7:M1846,"=1")))))</f>
        <v>0</v>
      </c>
      <c r="E9" s="35" t="s">
        <v>11</v>
      </c>
      <c r="F9" s="34">
        <f t="array" ref="F9">SUMPRODUCT(IF(เก็บข้อมูลHRD!D7:D1846="พนักงานราชการ",IF(เก็บข้อมูลHRD!B7:B1846&lt;&gt;"",IF(เก็บข้อมูลHRD!M7:M1846=1,1/COUNTIFS(เก็บข้อมูลHRD!B7:B1846,เก็บข้อมูลHRD!B7:B1846,เก็บข้อมูลHRD!D7:D1846,"พนักงานราชการ",เก็บข้อมูลHRD!B7:B1846,"&lt;&gt;",เก็บข้อมูลHRD!M7:M1846,"=1")))))</f>
        <v>0</v>
      </c>
      <c r="G9" s="41"/>
      <c r="H9" s="146" t="s">
        <v>17</v>
      </c>
      <c r="I9" s="146"/>
      <c r="J9" s="37">
        <f>COUNTIF(เก็บข้อมูลHRD!F7:F1846,"ภาวะผู้นำ/คุณธรรม/จริยธรรม")</f>
        <v>0</v>
      </c>
      <c r="K9" s="143" t="s">
        <v>49</v>
      </c>
      <c r="L9" s="143"/>
      <c r="M9" s="38">
        <f>COUNTIF(เก็บข้อมูลHRD!G7:G1846,"e-Learning")</f>
        <v>0</v>
      </c>
      <c r="N9" s="57"/>
    </row>
    <row r="10" spans="1:17" ht="24.95" customHeight="1">
      <c r="A10" s="169"/>
      <c r="B10" s="161" t="s">
        <v>72</v>
      </c>
      <c r="C10" s="161"/>
      <c r="D10" s="40">
        <f t="array" ref="D10">D9/D4*100</f>
        <v>0</v>
      </c>
      <c r="E10" s="35" t="s">
        <v>73</v>
      </c>
      <c r="F10" s="40">
        <f t="array" ref="F10">F9/F4*100</f>
        <v>0</v>
      </c>
      <c r="G10" s="42"/>
      <c r="H10" s="146" t="s">
        <v>18</v>
      </c>
      <c r="I10" s="146"/>
      <c r="J10" s="37">
        <f t="array" ref="J10">COUNTIF(เก็บข้อมูลHRD!F7:F846,"จิตอาสา/บริการ")</f>
        <v>0</v>
      </c>
      <c r="K10" s="143" t="s">
        <v>23</v>
      </c>
      <c r="L10" s="143"/>
      <c r="M10" s="38">
        <f>COUNTIF(เก็บข้อมูลHRD!G7:G1846,"ชุมชนนักปฏิบัติ(CoP)")</f>
        <v>26</v>
      </c>
      <c r="N10" s="57"/>
    </row>
    <row r="11" spans="1:17" ht="24.95" customHeight="1">
      <c r="A11" s="176" t="s">
        <v>14</v>
      </c>
      <c r="B11" s="173" t="s">
        <v>35</v>
      </c>
      <c r="C11" s="174"/>
      <c r="D11" s="174"/>
      <c r="E11" s="174"/>
      <c r="F11" s="175"/>
      <c r="G11" s="36"/>
      <c r="H11" s="146" t="s">
        <v>19</v>
      </c>
      <c r="I11" s="146"/>
      <c r="J11" s="37">
        <f>COUNTIF(เก็บข้อมูลHRD!F7:F1846,"ความรับผิดชอบ/ซื่อสัตย์สุจริต")</f>
        <v>0</v>
      </c>
      <c r="K11" s="143" t="s">
        <v>26</v>
      </c>
      <c r="L11" s="143"/>
      <c r="M11" s="38">
        <f>COUNTIF(เก็บข้อมูลHRD!G7:G1846,"สอนงาน")</f>
        <v>0</v>
      </c>
      <c r="N11" s="57"/>
    </row>
    <row r="12" spans="1:17" ht="24.95" customHeight="1">
      <c r="A12" s="177"/>
      <c r="B12" s="170" t="s">
        <v>51</v>
      </c>
      <c r="C12" s="171"/>
      <c r="D12" s="172"/>
      <c r="E12" s="180" t="s">
        <v>63</v>
      </c>
      <c r="F12" s="180"/>
      <c r="G12" s="36"/>
      <c r="H12" s="146" t="s">
        <v>20</v>
      </c>
      <c r="I12" s="146"/>
      <c r="J12" s="37">
        <f>COUNTIF(เก็บข้อมูลHRD!F7:F1846,"ทำงานเป็นทีม")</f>
        <v>0</v>
      </c>
      <c r="K12" s="143" t="s">
        <v>27</v>
      </c>
      <c r="L12" s="143"/>
      <c r="M12" s="38">
        <f>COUNTIF(เก็บข้อมูลHRD!G7:G1846,"มอบหมายงาน")</f>
        <v>0</v>
      </c>
      <c r="N12" s="57"/>
    </row>
    <row r="13" spans="1:17" ht="24.95" customHeight="1">
      <c r="A13" s="177"/>
      <c r="B13" s="145" t="s">
        <v>8</v>
      </c>
      <c r="C13" s="145"/>
      <c r="D13" s="34">
        <f t="array" ref="D13">COUNTIFS(เก็บข้อมูลHRD!D7:D1846,"ข้าราชการ",เก็บข้อมูลHRD!M7:M1846,"2")</f>
        <v>16</v>
      </c>
      <c r="E13" s="35" t="s">
        <v>10</v>
      </c>
      <c r="F13" s="34">
        <f t="array" ref="F13">COUNTIFS(เก็บข้อมูลHRD!D7:D1846,"พนักงานราชการ",เก็บข้อมูลHRD!M7:M1846,"2")</f>
        <v>10</v>
      </c>
      <c r="G13" s="41"/>
      <c r="H13" s="146" t="s">
        <v>24</v>
      </c>
      <c r="I13" s="146"/>
      <c r="J13" s="37">
        <f>COUNTIF(เก็บข้อมูลHRD!F7:F1846,"คิดค้น/ใช้นวัตกรรมใหม่ๆ")</f>
        <v>0</v>
      </c>
      <c r="K13" s="143" t="s">
        <v>28</v>
      </c>
      <c r="L13" s="143"/>
      <c r="M13" s="38">
        <f>COUNTIF(เก็บข้อมูลHRD!G7:G1846,"ดูงานนอกสถานที่")</f>
        <v>0</v>
      </c>
      <c r="N13" s="57"/>
      <c r="Q13" s="18" t="s">
        <v>56</v>
      </c>
    </row>
    <row r="14" spans="1:17" ht="24.95" customHeight="1">
      <c r="A14" s="177"/>
      <c r="B14" s="145" t="s">
        <v>9</v>
      </c>
      <c r="C14" s="145"/>
      <c r="D14" s="34">
        <f t="array" ref="D14">SUMPRODUCT(IF(เก็บข้อมูลHRD!D7:D1846="ข้าราชการ",IF(เก็บข้อมูลHRD!B7:B1846&lt;&gt;"",IF(เก็บข้อมูลHRD!M7:M1846=2,1/COUNTIFS(เก็บข้อมูลHRD!B7:B1846,เก็บข้อมูลHRD!B7:B1846,เก็บข้อมูลHRD!D7:D1846,"ข้าราชการ",เก็บข้อมูลHRD!B7:B1846,"&lt;&gt;",เก็บข้อมูลHRD!M7:M1846,"=2")))))</f>
        <v>16</v>
      </c>
      <c r="E14" s="35" t="s">
        <v>11</v>
      </c>
      <c r="F14" s="34">
        <f t="array" ref="F14">SUMPRODUCT(IF(เก็บข้อมูลHRD!D7:D1846="พนักงานราชการ",IF(เก็บข้อมูลHRD!B7:B1846&lt;&gt;"",IF(เก็บข้อมูลHRD!M7:M1846=2,1/COUNTIFS(เก็บข้อมูลHRD!B7:B1846,เก็บข้อมูลHRD!B7:B1846,เก็บข้อมูลHRD!D7:D1846,"พนักงานราชการ",เก็บข้อมูลHRD!B7:B1846,"&lt;&gt;",เก็บข้อมูลHRD!M7:M1846,"=2")))))</f>
        <v>10</v>
      </c>
      <c r="G14" s="42"/>
      <c r="H14" s="146" t="s">
        <v>25</v>
      </c>
      <c r="I14" s="146"/>
      <c r="J14" s="37">
        <f>COUNTIF(เก็บข้อมูลHRD!F7:F1846,"กฎหมาย/กฎระเบียบฯ")</f>
        <v>0</v>
      </c>
      <c r="K14" s="143" t="s">
        <v>29</v>
      </c>
      <c r="L14" s="143"/>
      <c r="M14" s="38">
        <f>COUNTIF(เก็บข้อมูลHRD!G7:G1846,"หมุนเวียนงาน")</f>
        <v>0</v>
      </c>
      <c r="N14" s="57"/>
    </row>
    <row r="15" spans="1:17" ht="24.95" customHeight="1">
      <c r="A15" s="178"/>
      <c r="B15" s="145" t="s">
        <v>72</v>
      </c>
      <c r="C15" s="145"/>
      <c r="D15" s="40">
        <f>D14/D4*100</f>
        <v>100</v>
      </c>
      <c r="E15" s="35" t="s">
        <v>73</v>
      </c>
      <c r="F15" s="40">
        <f>F14/F4*100</f>
        <v>100</v>
      </c>
      <c r="G15" s="36"/>
      <c r="H15" s="146" t="s">
        <v>21</v>
      </c>
      <c r="I15" s="146"/>
      <c r="J15" s="37">
        <f>COUNTIF(เก็บข้อมูลHRD!F7:F1846,"การใช้เทคโนโลยี")</f>
        <v>26</v>
      </c>
      <c r="K15" s="143" t="s">
        <v>30</v>
      </c>
      <c r="L15" s="143"/>
      <c r="M15" s="38">
        <f>COUNTIF(เก็บข้อมูลHRD!G7:G1846,"เรียนรู้ด้วยตนเอง")</f>
        <v>0</v>
      </c>
      <c r="N15" s="57"/>
    </row>
    <row r="16" spans="1:17" ht="24.95" customHeight="1">
      <c r="A16" s="188" t="s">
        <v>12</v>
      </c>
      <c r="B16" s="162" t="s">
        <v>36</v>
      </c>
      <c r="C16" s="162"/>
      <c r="D16" s="162"/>
      <c r="E16" s="162"/>
      <c r="F16" s="163"/>
      <c r="G16" s="36"/>
      <c r="H16" s="146" t="s">
        <v>22</v>
      </c>
      <c r="I16" s="146"/>
      <c r="J16" s="37">
        <f>COUNTIF(เก็บข้อมูลHRD!F7:F1846,"ทักษะการคิด")</f>
        <v>0</v>
      </c>
      <c r="K16" s="143" t="s">
        <v>31</v>
      </c>
      <c r="L16" s="143"/>
      <c r="M16" s="38">
        <f>COUNTIF(เก็บข้อมูลHRD!G7:G1846,"อื่นๆ")</f>
        <v>0</v>
      </c>
      <c r="N16" s="57"/>
    </row>
    <row r="17" spans="1:18" ht="23.25" customHeight="1">
      <c r="A17" s="188"/>
      <c r="B17" s="162" t="s">
        <v>51</v>
      </c>
      <c r="C17" s="162"/>
      <c r="D17" s="163"/>
      <c r="E17" s="189" t="s">
        <v>63</v>
      </c>
      <c r="F17" s="189"/>
      <c r="G17" s="41"/>
      <c r="H17" s="144" t="s">
        <v>52</v>
      </c>
      <c r="I17" s="144"/>
      <c r="J17" s="62">
        <f>SUM(J7:J16)</f>
        <v>26</v>
      </c>
      <c r="K17" s="144" t="s">
        <v>52</v>
      </c>
      <c r="L17" s="144"/>
      <c r="M17" s="63">
        <f>SUM(M7:M16)</f>
        <v>26</v>
      </c>
      <c r="N17" s="57"/>
    </row>
    <row r="18" spans="1:18" ht="24.95" customHeight="1">
      <c r="A18" s="188"/>
      <c r="B18" s="147" t="s">
        <v>8</v>
      </c>
      <c r="C18" s="145"/>
      <c r="D18" s="34">
        <f>COUNTIF(เก็บข้อมูลHRD!D7:D1846,"ข้าราชการ")</f>
        <v>16</v>
      </c>
      <c r="E18" s="35" t="s">
        <v>10</v>
      </c>
      <c r="F18" s="34">
        <f t="array" ref="F18">COUNTIF(เก็บข้อมูลHRD!D7:D1846,"พนักงานราชการ")</f>
        <v>10</v>
      </c>
      <c r="G18" s="42"/>
      <c r="H18" s="185" t="s">
        <v>64</v>
      </c>
      <c r="I18" s="186"/>
      <c r="J18" s="186"/>
      <c r="K18" s="186"/>
      <c r="L18" s="186"/>
      <c r="M18" s="186"/>
      <c r="N18" s="42"/>
    </row>
    <row r="19" spans="1:18" ht="28.5" customHeight="1">
      <c r="A19" s="188"/>
      <c r="B19" s="147" t="s">
        <v>9</v>
      </c>
      <c r="C19" s="145"/>
      <c r="D19" s="34">
        <f t="array" ref="D19">SUMPRODUCT(IF(เก็บข้อมูลHRD!D7:D1846="ข้าราชการ",IF(เก็บข้อมูลHRD!B7:B1846&lt;&gt;"",1/COUNTIFS(เก็บข้อมูลHRD!B7:B1846,เก็บข้อมูลHRD!B7:B1846,เก็บข้อมูลHRD!D7:D1846,"ข้าราชการ",เก็บข้อมูลHRD!B7:B1846,"&lt;&gt;"))))</f>
        <v>16</v>
      </c>
      <c r="E19" s="35" t="s">
        <v>11</v>
      </c>
      <c r="F19" s="34">
        <f t="array" ref="F19">SUMPRODUCT(IF(เก็บข้อมูลHRD!D7:D1846="พนักงานราชการ",IF(เก็บข้อมูลHRD!B7:B1846&lt;&gt;"",1/COUNTIFS(เก็บข้อมูลHRD!B7:B1846,เก็บข้อมูลHRD!B7:B1846,เก็บข้อมูลHRD!D7:D1846,"พนักงานราชการ",เก็บข้อมูลHRD!B7:B1846,"&lt;&gt;"))))</f>
        <v>10</v>
      </c>
      <c r="G19" s="41"/>
      <c r="H19" s="187"/>
      <c r="I19" s="187"/>
      <c r="J19" s="187"/>
      <c r="K19" s="187"/>
      <c r="L19" s="187"/>
      <c r="M19" s="187"/>
      <c r="N19" s="56"/>
    </row>
    <row r="20" spans="1:18" ht="24.95" customHeight="1">
      <c r="A20" s="188"/>
      <c r="B20" s="147" t="s">
        <v>72</v>
      </c>
      <c r="C20" s="145"/>
      <c r="D20" s="40">
        <f>D19/D4*100</f>
        <v>100</v>
      </c>
      <c r="E20" s="35" t="s">
        <v>73</v>
      </c>
      <c r="F20" s="40">
        <f>F19/F4*100</f>
        <v>100</v>
      </c>
      <c r="G20" s="42"/>
      <c r="H20" s="187"/>
      <c r="I20" s="187"/>
      <c r="J20" s="187"/>
      <c r="K20" s="187"/>
      <c r="L20" s="187"/>
      <c r="M20" s="187"/>
      <c r="N20" s="47"/>
    </row>
    <row r="21" spans="1:18" ht="25.5" customHeight="1">
      <c r="A21" s="188"/>
      <c r="B21" s="159" t="s">
        <v>39</v>
      </c>
      <c r="C21" s="159"/>
      <c r="D21" s="159"/>
      <c r="E21" s="159"/>
      <c r="F21" s="160"/>
      <c r="G21" s="68"/>
      <c r="H21" s="187"/>
      <c r="I21" s="187"/>
      <c r="J21" s="187"/>
      <c r="K21" s="187"/>
      <c r="L21" s="187"/>
      <c r="M21" s="187"/>
      <c r="N21" s="47"/>
      <c r="R21" s="18" t="s">
        <v>56</v>
      </c>
    </row>
    <row r="22" spans="1:18" ht="24" customHeight="1">
      <c r="A22" s="188"/>
      <c r="B22" s="190" t="s">
        <v>38</v>
      </c>
      <c r="C22" s="191"/>
      <c r="D22" s="43">
        <f t="array" ref="D22">SUMPRODUCT(IF(เก็บข้อมูลHRD!L7:L1846="มี",IF(เก็บข้อมูลHRD!B7:B1846&lt;&gt;"",1/COUNTIFS(เก็บข้อมูลHRD!B7:B1846,เก็บข้อมูลHRD!B7:B1846,เก็บข้อมูลHRD!L7:L1846,"มี",เก็บข้อมูลHRD!B7:B1846,"&lt;&gt;"))))</f>
        <v>26</v>
      </c>
      <c r="E22" s="35" t="s">
        <v>37</v>
      </c>
      <c r="F22" s="40">
        <f t="array" ref="F22">(D22/SUMPRODUCT((เก็บข้อมูลHRD!B7:B1846&lt;&gt;"")/COUNTIF(เก็บข้อมูลHRD!B7:B1846,เก็บข้อมูลHRD!B7:B1846&amp;"")))*100</f>
        <v>100</v>
      </c>
      <c r="G22" s="69"/>
      <c r="H22" s="187"/>
      <c r="I22" s="187"/>
      <c r="J22" s="187"/>
      <c r="K22" s="187"/>
      <c r="L22" s="187"/>
      <c r="M22" s="187"/>
      <c r="N22" s="47"/>
    </row>
    <row r="23" spans="1:18" ht="24">
      <c r="A23" s="188"/>
      <c r="B23" s="159" t="s">
        <v>41</v>
      </c>
      <c r="C23" s="159"/>
      <c r="D23" s="159"/>
      <c r="E23" s="159"/>
      <c r="F23" s="160"/>
      <c r="G23" s="69"/>
      <c r="H23" s="187"/>
      <c r="I23" s="187"/>
      <c r="J23" s="187"/>
      <c r="K23" s="187"/>
      <c r="L23" s="187"/>
      <c r="M23" s="187"/>
      <c r="N23" s="69"/>
    </row>
    <row r="24" spans="1:18" ht="21.75" customHeight="1">
      <c r="A24" s="188"/>
      <c r="B24" s="190" t="s">
        <v>42</v>
      </c>
      <c r="C24" s="191"/>
      <c r="D24" s="44">
        <f t="array" ref="D24">SUM(เก็บข้อมูลHRD!K7:K1846)</f>
        <v>0</v>
      </c>
      <c r="E24" s="45" t="s">
        <v>57</v>
      </c>
      <c r="F24" s="46" t="e">
        <f t="array" ref="F24">AVERAGEIF(เก็บข้อมูลHRD!K7:K1846,"&lt;&gt;0")</f>
        <v>#DIV/0!</v>
      </c>
      <c r="G24" s="69"/>
      <c r="H24" s="184" t="s">
        <v>60</v>
      </c>
      <c r="I24" s="184"/>
      <c r="J24" s="184"/>
      <c r="K24" s="184"/>
      <c r="L24" s="184"/>
      <c r="M24" s="69"/>
      <c r="N24" s="69"/>
    </row>
    <row r="25" spans="1:18">
      <c r="B25" s="140"/>
      <c r="C25" s="140"/>
      <c r="D25" s="140"/>
      <c r="E25" s="140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5:C5"/>
    <mergeCell ref="A1:M1"/>
    <mergeCell ref="B4:C4"/>
    <mergeCell ref="I4:J4"/>
    <mergeCell ref="K4:L4"/>
    <mergeCell ref="D2:I2"/>
    <mergeCell ref="J2:K2"/>
    <mergeCell ref="L2:M2"/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>
      <formula1>1</formula1>
      <formula2>10000</formula2>
    </dataValidation>
    <dataValidation allowBlank="1" showInputMessage="1" showErrorMessage="1" error="กรุณากรอกตัวเลขจำนวนเต็ม" sqref="M4:N4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D30"/>
  <sheetViews>
    <sheetView view="pageBreakPreview" topLeftCell="A16" zoomScaleNormal="100" zoomScaleSheetLayoutView="100" workbookViewId="0">
      <selection activeCell="D5" sqref="D5"/>
    </sheetView>
  </sheetViews>
  <sheetFormatPr defaultColWidth="9" defaultRowHeight="26.25"/>
  <cols>
    <col min="1" max="1" width="10.42578125" style="66" customWidth="1"/>
    <col min="2" max="2" width="42" style="130" customWidth="1"/>
    <col min="3" max="3" width="37.5703125" style="133" customWidth="1"/>
    <col min="4" max="4" width="44.7109375" style="66" customWidth="1"/>
    <col min="5" max="16384" width="9" style="58"/>
  </cols>
  <sheetData>
    <row r="1" spans="1:4" ht="36">
      <c r="A1" s="193" t="s">
        <v>61</v>
      </c>
      <c r="B1" s="193"/>
      <c r="C1" s="193"/>
      <c r="D1" s="193"/>
    </row>
    <row r="2" spans="1:4" ht="92.25" customHeight="1">
      <c r="A2" s="192" t="s">
        <v>70</v>
      </c>
      <c r="B2" s="192"/>
      <c r="C2" s="192"/>
      <c r="D2" s="192"/>
    </row>
    <row r="3" spans="1:4" ht="186.75" customHeight="1">
      <c r="A3" s="192" t="s">
        <v>66</v>
      </c>
      <c r="B3" s="192"/>
      <c r="C3" s="192"/>
      <c r="D3" s="192"/>
    </row>
    <row r="4" spans="1:4" s="60" customFormat="1" ht="52.5">
      <c r="A4" s="59" t="s">
        <v>55</v>
      </c>
      <c r="B4" s="128" t="s">
        <v>119</v>
      </c>
      <c r="C4" s="131" t="s">
        <v>1</v>
      </c>
      <c r="D4" s="61" t="s">
        <v>62</v>
      </c>
    </row>
    <row r="5" spans="1:4">
      <c r="A5" s="64">
        <v>1</v>
      </c>
      <c r="B5" s="70" t="s">
        <v>74</v>
      </c>
      <c r="C5" s="71" t="s">
        <v>75</v>
      </c>
      <c r="D5" s="65" t="str">
        <f>IF(COUNTIF(เก็บข้อมูลHRD!$B$7:$B$1846,B5),"ได้รับการพัฒนาแล้ว",IF(B5="","ป้อนรายชื่อบุคลากรเพิ่ม(ถ้ามี)","ยังไม่ได้รับการพัฒนา"))</f>
        <v>ได้รับการพัฒนาแล้ว</v>
      </c>
    </row>
    <row r="6" spans="1:4">
      <c r="A6" s="64">
        <v>2</v>
      </c>
      <c r="B6" s="70" t="s">
        <v>76</v>
      </c>
      <c r="C6" s="71" t="s">
        <v>77</v>
      </c>
      <c r="D6" s="65" t="str">
        <f>IF(COUNTIF(เก็บข้อมูลHRD!$B$7:$B$1846,B6),"ได้รับการพัฒนาแล้ว",IF(B6="","ป้อนรายชื่อบุคลากรเพิ่ม(ถ้ามี)","ยังไม่ได้รับการพัฒนา"))</f>
        <v>ได้รับการพัฒนาแล้ว</v>
      </c>
    </row>
    <row r="7" spans="1:4">
      <c r="A7" s="64">
        <v>3</v>
      </c>
      <c r="B7" s="70" t="s">
        <v>78</v>
      </c>
      <c r="C7" s="71" t="s">
        <v>79</v>
      </c>
      <c r="D7" s="65" t="str">
        <f>IF(COUNTIF(เก็บข้อมูลHRD!$B$7:$B$1846,B7),"ได้รับการพัฒนาแล้ว",IF(B7="","ป้อนรายชื่อบุคลากรเพิ่ม(ถ้ามี)","ยังไม่ได้รับการพัฒนา"))</f>
        <v>ได้รับการพัฒนาแล้ว</v>
      </c>
    </row>
    <row r="8" spans="1:4">
      <c r="A8" s="64">
        <v>4</v>
      </c>
      <c r="B8" s="70" t="s">
        <v>80</v>
      </c>
      <c r="C8" s="71" t="s">
        <v>81</v>
      </c>
      <c r="D8" s="65" t="str">
        <f>IF(COUNTIF(เก็บข้อมูลHRD!$B$7:$B$1846,B8),"ได้รับการพัฒนาแล้ว",IF(B8="","ป้อนรายชื่อบุคลากรเพิ่ม(ถ้ามี)","ยังไม่ได้รับการพัฒนา"))</f>
        <v>ได้รับการพัฒนาแล้ว</v>
      </c>
    </row>
    <row r="9" spans="1:4">
      <c r="A9" s="64">
        <v>5</v>
      </c>
      <c r="B9" s="70" t="s">
        <v>82</v>
      </c>
      <c r="C9" s="71" t="s">
        <v>81</v>
      </c>
      <c r="D9" s="65" t="str">
        <f>IF(COUNTIF(เก็บข้อมูลHRD!$B$7:$B$1846,B9),"ได้รับการพัฒนาแล้ว",IF(B9="","ป้อนรายชื่อบุคลากรเพิ่ม(ถ้ามี)","ยังไม่ได้รับการพัฒนา"))</f>
        <v>ได้รับการพัฒนาแล้ว</v>
      </c>
    </row>
    <row r="10" spans="1:4">
      <c r="A10" s="64">
        <v>6</v>
      </c>
      <c r="B10" s="70" t="s">
        <v>83</v>
      </c>
      <c r="C10" s="71" t="s">
        <v>81</v>
      </c>
      <c r="D10" s="65" t="str">
        <f>IF(COUNTIF(เก็บข้อมูลHRD!$B$7:$B$1846,B10),"ได้รับการพัฒนาแล้ว",IF(B10="","ป้อนรายชื่อบุคลากรเพิ่ม(ถ้ามี)","ยังไม่ได้รับการพัฒนา"))</f>
        <v>ได้รับการพัฒนาแล้ว</v>
      </c>
    </row>
    <row r="11" spans="1:4">
      <c r="A11" s="64">
        <v>7</v>
      </c>
      <c r="B11" s="70" t="s">
        <v>109</v>
      </c>
      <c r="C11" s="71" t="s">
        <v>77</v>
      </c>
      <c r="D11" s="65" t="str">
        <f>IF(COUNTIF(เก็บข้อมูลHRD!$B$7:$B$1846,B11),"ได้รับการพัฒนาแล้ว",IF(B11="","ป้อนรายชื่อบุคลากรเพิ่ม(ถ้ามี)","ยังไม่ได้รับการพัฒนา"))</f>
        <v>ได้รับการพัฒนาแล้ว</v>
      </c>
    </row>
    <row r="12" spans="1:4">
      <c r="A12" s="64">
        <v>8</v>
      </c>
      <c r="B12" s="129" t="s">
        <v>117</v>
      </c>
      <c r="C12" s="132" t="s">
        <v>77</v>
      </c>
      <c r="D12" s="65" t="str">
        <f>IF(COUNTIF(เก็บข้อมูลHRD!$B$7:$B$1846,B12),"ได้รับการพัฒนาแล้ว",IF(B12="","ป้อนรายชื่อบุคลากรเพิ่ม(ถ้ามี)","ยังไม่ได้รับการพัฒนา"))</f>
        <v>ได้รับการพัฒนาแล้ว</v>
      </c>
    </row>
    <row r="13" spans="1:4">
      <c r="A13" s="64">
        <v>9</v>
      </c>
      <c r="B13" s="70" t="s">
        <v>84</v>
      </c>
      <c r="C13" s="71" t="s">
        <v>85</v>
      </c>
      <c r="D13" s="65" t="str">
        <f>IF(COUNTIF(เก็บข้อมูลHRD!$B$7:$B$1846,B13),"ได้รับการพัฒนาแล้ว",IF(B13="","ป้อนรายชื่อบุคลากรเพิ่ม(ถ้ามี)","ยังไม่ได้รับการพัฒนา"))</f>
        <v>ได้รับการพัฒนาแล้ว</v>
      </c>
    </row>
    <row r="14" spans="1:4">
      <c r="A14" s="64">
        <v>10</v>
      </c>
      <c r="B14" s="70" t="s">
        <v>86</v>
      </c>
      <c r="C14" s="71" t="s">
        <v>87</v>
      </c>
      <c r="D14" s="65" t="str">
        <f>IF(COUNTIF(เก็บข้อมูลHRD!$B$7:$B$1846,B14),"ได้รับการพัฒนาแล้ว",IF(B14="","ป้อนรายชื่อบุคลากรเพิ่ม(ถ้ามี)","ยังไม่ได้รับการพัฒนา"))</f>
        <v>ได้รับการพัฒนาแล้ว</v>
      </c>
    </row>
    <row r="15" spans="1:4">
      <c r="A15" s="64">
        <v>11</v>
      </c>
      <c r="B15" s="70" t="s">
        <v>88</v>
      </c>
      <c r="C15" s="71" t="s">
        <v>81</v>
      </c>
      <c r="D15" s="65" t="str">
        <f>IF(COUNTIF(เก็บข้อมูลHRD!$B$7:$B$1846,B15),"ได้รับการพัฒนาแล้ว",IF(B15="","ป้อนรายชื่อบุคลากรเพิ่ม(ถ้ามี)","ยังไม่ได้รับการพัฒนา"))</f>
        <v>ได้รับการพัฒนาแล้ว</v>
      </c>
    </row>
    <row r="16" spans="1:4">
      <c r="A16" s="64">
        <v>12</v>
      </c>
      <c r="B16" s="129" t="s">
        <v>112</v>
      </c>
      <c r="C16" s="132" t="s">
        <v>87</v>
      </c>
      <c r="D16" s="65" t="str">
        <f>IF(COUNTIF(เก็บข้อมูลHRD!$B$7:$B$1846,B16),"ได้รับการพัฒนาแล้ว",IF(B16="","ป้อนรายชื่อบุคลากรเพิ่ม(ถ้ามี)","ยังไม่ได้รับการพัฒนา"))</f>
        <v>ได้รับการพัฒนาแล้ว</v>
      </c>
    </row>
    <row r="17" spans="1:4">
      <c r="A17" s="64">
        <v>13</v>
      </c>
      <c r="B17" s="129" t="s">
        <v>118</v>
      </c>
      <c r="C17" s="132" t="s">
        <v>77</v>
      </c>
      <c r="D17" s="65" t="str">
        <f>IF(COUNTIF(เก็บข้อมูลHRD!$B$7:$B$1846,B17),"ได้รับการพัฒนาแล้ว",IF(B17="","ป้อนรายชื่อบุคลากรเพิ่ม(ถ้ามี)","ยังไม่ได้รับการพัฒนา"))</f>
        <v>ได้รับการพัฒนาแล้ว</v>
      </c>
    </row>
    <row r="18" spans="1:4">
      <c r="A18" s="64">
        <v>14</v>
      </c>
      <c r="B18" s="70" t="s">
        <v>89</v>
      </c>
      <c r="C18" s="71" t="s">
        <v>81</v>
      </c>
      <c r="D18" s="65" t="str">
        <f>IF(COUNTIF(เก็บข้อมูลHRD!$B$7:$B$1846,B18),"ได้รับการพัฒนาแล้ว",IF(B18="","ป้อนรายชื่อบุคลากรเพิ่ม(ถ้ามี)","ยังไม่ได้รับการพัฒนา"))</f>
        <v>ได้รับการพัฒนาแล้ว</v>
      </c>
    </row>
    <row r="19" spans="1:4">
      <c r="A19" s="64">
        <v>15</v>
      </c>
      <c r="B19" s="70" t="s">
        <v>93</v>
      </c>
      <c r="C19" s="71" t="s">
        <v>87</v>
      </c>
      <c r="D19" s="65" t="str">
        <f>IF(COUNTIF(เก็บข้อมูลHRD!$B$7:$B$1846,B19),"ได้รับการพัฒนาแล้ว",IF(B19="","ป้อนรายชื่อบุคลากรเพิ่ม(ถ้ามี)","ยังไม่ได้รับการพัฒนา"))</f>
        <v>ได้รับการพัฒนาแล้ว</v>
      </c>
    </row>
    <row r="20" spans="1:4">
      <c r="A20" s="64">
        <v>16</v>
      </c>
      <c r="B20" s="70" t="s">
        <v>94</v>
      </c>
      <c r="C20" s="71" t="s">
        <v>95</v>
      </c>
      <c r="D20" s="65" t="str">
        <f>IF(COUNTIF(เก็บข้อมูลHRD!$B$7:$B$1846,B20),"ได้รับการพัฒนาแล้ว",IF(B20="","ป้อนรายชื่อบุคลากรเพิ่ม(ถ้ามี)","ยังไม่ได้รับการพัฒนา"))</f>
        <v>ได้รับการพัฒนาแล้ว</v>
      </c>
    </row>
    <row r="21" spans="1:4">
      <c r="A21" s="64">
        <v>17</v>
      </c>
      <c r="B21" s="70" t="s">
        <v>96</v>
      </c>
      <c r="C21" s="71" t="s">
        <v>97</v>
      </c>
      <c r="D21" s="65" t="str">
        <f>IF(COUNTIF(เก็บข้อมูลHRD!$B$7:$B$1846,B21),"ได้รับการพัฒนาแล้ว",IF(B21="","ป้อนรายชื่อบุคลากรเพิ่ม(ถ้ามี)","ยังไม่ได้รับการพัฒนา"))</f>
        <v>ได้รับการพัฒนาแล้ว</v>
      </c>
    </row>
    <row r="22" spans="1:4">
      <c r="A22" s="64">
        <v>18</v>
      </c>
      <c r="B22" s="70" t="s">
        <v>98</v>
      </c>
      <c r="C22" s="71" t="s">
        <v>97</v>
      </c>
      <c r="D22" s="65" t="str">
        <f>IF(COUNTIF(เก็บข้อมูลHRD!$B$7:$B$1846,B22),"ได้รับการพัฒนาแล้ว",IF(B22="","ป้อนรายชื่อบุคลากรเพิ่ม(ถ้ามี)","ยังไม่ได้รับการพัฒนา"))</f>
        <v>ได้รับการพัฒนาแล้ว</v>
      </c>
    </row>
    <row r="23" spans="1:4">
      <c r="A23" s="64">
        <v>19</v>
      </c>
      <c r="B23" s="70" t="s">
        <v>99</v>
      </c>
      <c r="C23" s="71" t="s">
        <v>81</v>
      </c>
      <c r="D23" s="65" t="str">
        <f>IF(COUNTIF(เก็บข้อมูลHRD!$B$7:$B$1846,B23),"ได้รับการพัฒนาแล้ว",IF(B23="","ป้อนรายชื่อบุคลากรเพิ่ม(ถ้ามี)","ยังไม่ได้รับการพัฒนา"))</f>
        <v>ได้รับการพัฒนาแล้ว</v>
      </c>
    </row>
    <row r="24" spans="1:4">
      <c r="A24" s="64">
        <v>20</v>
      </c>
      <c r="B24" s="70" t="s">
        <v>100</v>
      </c>
      <c r="C24" s="71" t="s">
        <v>81</v>
      </c>
      <c r="D24" s="65" t="str">
        <f>IF(COUNTIF(เก็บข้อมูลHRD!$B$7:$B$1846,B24),"ได้รับการพัฒนาแล้ว",IF(B24="","ป้อนรายชื่อบุคลากรเพิ่ม(ถ้ามี)","ยังไม่ได้รับการพัฒนา"))</f>
        <v>ได้รับการพัฒนาแล้ว</v>
      </c>
    </row>
    <row r="25" spans="1:4">
      <c r="A25" s="64">
        <v>21</v>
      </c>
      <c r="B25" s="70" t="s">
        <v>90</v>
      </c>
      <c r="C25" s="71" t="s">
        <v>91</v>
      </c>
      <c r="D25" s="65" t="str">
        <f>IF(COUNTIF(เก็บข้อมูลHRD!$B$7:$B$1846,B25),"ได้รับการพัฒนาแล้ว",IF(B25="","ป้อนรายชื่อบุคลากรเพิ่ม(ถ้ามี)","ยังไม่ได้รับการพัฒนา"))</f>
        <v>ได้รับการพัฒนาแล้ว</v>
      </c>
    </row>
    <row r="26" spans="1:4">
      <c r="A26" s="64">
        <v>22</v>
      </c>
      <c r="B26" s="70" t="s">
        <v>92</v>
      </c>
      <c r="C26" s="71" t="s">
        <v>87</v>
      </c>
      <c r="D26" s="65" t="str">
        <f>IF(COUNTIF(เก็บข้อมูลHRD!$B$7:$B$1846,B26),"ได้รับการพัฒนาแล้ว",IF(B26="","ป้อนรายชื่อบุคลากรเพิ่ม(ถ้ามี)","ยังไม่ได้รับการพัฒนา"))</f>
        <v>ได้รับการพัฒนาแล้ว</v>
      </c>
    </row>
    <row r="27" spans="1:4">
      <c r="A27" s="64">
        <v>23</v>
      </c>
      <c r="B27" s="70" t="s">
        <v>101</v>
      </c>
      <c r="C27" s="71" t="s">
        <v>95</v>
      </c>
      <c r="D27" s="65" t="str">
        <f>IF(COUNTIF(เก็บข้อมูลHRD!$B$7:$B$1846,B27),"ได้รับการพัฒนาแล้ว",IF(B27="","ป้อนรายชื่อบุคลากรเพิ่ม(ถ้ามี)","ยังไม่ได้รับการพัฒนา"))</f>
        <v>ได้รับการพัฒนาแล้ว</v>
      </c>
    </row>
    <row r="28" spans="1:4">
      <c r="A28" s="64">
        <v>24</v>
      </c>
      <c r="B28" s="70" t="s">
        <v>110</v>
      </c>
      <c r="C28" s="71" t="s">
        <v>79</v>
      </c>
      <c r="D28" s="65" t="str">
        <f>IF(COUNTIF(เก็บข้อมูลHRD!$B$7:$B$1846,B28),"ได้รับการพัฒนาแล้ว",IF(B28="","ป้อนรายชื่อบุคลากรเพิ่ม(ถ้ามี)","ยังไม่ได้รับการพัฒนา"))</f>
        <v>ได้รับการพัฒนาแล้ว</v>
      </c>
    </row>
    <row r="29" spans="1:4">
      <c r="A29" s="64">
        <v>25</v>
      </c>
      <c r="B29" s="70" t="s">
        <v>115</v>
      </c>
      <c r="C29" s="71" t="s">
        <v>79</v>
      </c>
      <c r="D29" s="65" t="str">
        <f>IF(COUNTIF(เก็บข้อมูลHRD!$B$7:$B$1846,B29),"ได้รับการพัฒนาแล้ว",IF(B29="","ป้อนรายชื่อบุคลากรเพิ่ม(ถ้ามี)","ยังไม่ได้รับการพัฒนา"))</f>
        <v>ได้รับการพัฒนาแล้ว</v>
      </c>
    </row>
    <row r="30" spans="1:4">
      <c r="A30" s="64">
        <v>26</v>
      </c>
      <c r="B30" s="70" t="s">
        <v>102</v>
      </c>
      <c r="C30" s="71" t="s">
        <v>103</v>
      </c>
      <c r="D30" s="65" t="str">
        <f>IF(COUNTIF(เก็บข้อมูลHRD!$B$7:$B$1846,B30),"ได้รับการพัฒนาแล้ว",IF(B30="","ป้อนรายชื่อบุคลากรเพิ่ม(ถ้ามี)","ยังไม่ได้รับการพัฒนา"))</f>
        <v>ได้รับการพัฒนาแล้ว</v>
      </c>
    </row>
  </sheetData>
  <sheetProtection selectLockedCells="1"/>
  <autoFilter ref="A4:D4"/>
  <mergeCells count="3">
    <mergeCell ref="A3:D3"/>
    <mergeCell ref="A1:D1"/>
    <mergeCell ref="A2:D2"/>
  </mergeCells>
  <phoneticPr fontId="11" type="noConversion"/>
  <conditionalFormatting sqref="D4:D1048576">
    <cfRule type="containsText" dxfId="2" priority="4" operator="containsText" text="ยังไม่ได้รับการพัฒนา">
      <formula>NOT(ISERROR(SEARCH("ยังไม่ได้รับการพัฒนา",D4)))</formula>
    </cfRule>
    <cfRule type="containsText" dxfId="1" priority="5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0" priority="6" operator="containsText" text="ได้รับการพัฒนาแล้ว">
      <formula>NOT(ISERROR(SEARCH("ได้รับการพัฒนาแล้ว",D4)))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เก็บข้อมูลHRD!Print_Area</vt:lpstr>
      <vt:lpstr>สรุปผลHRD!Print_Area</vt:lpstr>
      <vt:lpstr>เก็บข้อมูลHRD!Print_Titles</vt:lpstr>
      <vt:lpstr>ตรวจสอบชื่อผู้ยังไม่ได้รับพัฒนา!Print_Titles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SATANG</cp:lastModifiedBy>
  <cp:lastPrinted>2022-09-19T08:27:08Z</cp:lastPrinted>
  <dcterms:created xsi:type="dcterms:W3CDTF">2019-10-21T02:57:05Z</dcterms:created>
  <dcterms:modified xsi:type="dcterms:W3CDTF">2022-09-19T08:31:38Z</dcterms:modified>
</cp:coreProperties>
</file>