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ตัวชี้วัด\2564-2\"/>
    </mc:Choice>
  </mc:AlternateContent>
  <bookViews>
    <workbookView xWindow="28680" yWindow="-120" windowWidth="29040" windowHeight="15840" tabRatio="659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เก็บข้อมูลHRD!$A$1:$M$75</definedName>
    <definedName name="_xlnm.Print_Area" localSheetId="2">ตรวจสอบชื่อผู้ยังไม่ได้รับพัฒนา!$A$1:$D$34</definedName>
    <definedName name="_xlnm.Print_Area" localSheetId="1">สรุปผลHRD!$A$1:$N$24</definedName>
    <definedName name="_xlnm.Print_Titles" localSheetId="0">เก็บข้อมูลHRD!$6:$6</definedName>
    <definedName name="_xlnm.Print_Titles" localSheetId="2">ตรวจสอบชื่อผู้ยังไม่ได้รับพัฒนา!$4:$4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0" i="3" l="1"/>
  <c r="D29" i="3"/>
  <c r="D7" i="3"/>
  <c r="D25" i="3" l="1"/>
  <c r="L2" i="2" l="1"/>
  <c r="I4" i="2"/>
  <c r="M4" i="2"/>
  <c r="F19" i="2" l="1" a="1"/>
  <c r="F19" i="2" s="1"/>
  <c r="D19" i="2" a="1"/>
  <c r="D19" i="2" s="1"/>
  <c r="D15" i="3" l="1"/>
  <c r="D16" i="3"/>
  <c r="D17" i="3"/>
  <c r="D24" i="3"/>
  <c r="D26" i="3"/>
  <c r="D18" i="3"/>
  <c r="D19" i="3"/>
  <c r="D20" i="3"/>
  <c r="D21" i="3"/>
  <c r="D22" i="3"/>
  <c r="D23" i="3"/>
  <c r="D27" i="3"/>
  <c r="D28" i="3"/>
  <c r="D31" i="3"/>
  <c r="D6" i="3"/>
  <c r="D8" i="3"/>
  <c r="D9" i="3"/>
  <c r="D10" i="3"/>
  <c r="D11" i="3"/>
  <c r="D12" i="3"/>
  <c r="D13" i="3"/>
  <c r="D14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<sst xmlns="http://schemas.openxmlformats.org/spreadsheetml/2006/main" count="732" uniqueCount="125">
  <si>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</si>
  <si>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</si>
  <si>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</si>
  <si>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</si>
  <si>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</si>
  <si>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</si>
  <si>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</si>
  <si>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</si>
  <si>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</si>
  <si>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</si>
  <si>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</si>
  <si>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</si>
  <si>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</si>
  <si>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</si>
  <si>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</si>
  <si>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</si>
  <si>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</si>
  <si>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</si>
  <si>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</si>
  <si>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</si>
  <si>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</si>
  <si>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</si>
  <si>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</si>
  <si>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</si>
  <si>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</si>
  <si>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</si>
  <si>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</si>
  <si>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</si>
  <si>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</si>
  <si>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</si>
  <si>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</si>
  <si>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</si>
  <si>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</si>
  <si>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</si>
  <si>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</si>
  <si>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</si>
  <si>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</si>
  <si>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</si>
  <si>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</si>
  <si>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</si>
  <si>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</si>
  <si>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</si>
  <si>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</si>
  <si>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</si>
  <si>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</si>
  <si>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</si>
  <si>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</si>
  <si>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</si>
  <si>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</si>
  <si>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</si>
  <si>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</si>
  <si>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</si>
  <si>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</si>
  <si>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</si>
  <si>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</si>
  <si>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</si>
  <si>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</si>
  <si>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</si>
  <si>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</si>
  <si>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</si>
  <si>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</si>
  <si>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</si>
  <si>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</si>
  <si>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</si>
  <si>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</si>
  <si>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</si>
  <si>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</si>
  <si>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</si>
  <si>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</si>
  <si>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</si>
  <si>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</si>
  <si>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</si>
  <si>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</si>
  <si>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</si>
  <si>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</si>
  <si>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นายปิยวิทย์ ธรรมบุตร</t>
  </si>
  <si>
    <t>นักวิชาการสถิติชำนาญการ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</si>
  <si>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</si>
  <si>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</si>
  <si>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</si>
  <si>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เจ้าพนักงานธุรการปฏิบัติงาน</t>
  </si>
  <si>
    <t>นายปิยะวิทย์ บุญเรือง</t>
  </si>
  <si>
    <t>เจ้าหน้าที่ระบบงานคอมพิวเตอร์</t>
  </si>
  <si>
    <t>นายธนา รัตนจำรูญ</t>
  </si>
  <si>
    <t>นางสาวนวรัตน์ บุญทองเนียม</t>
  </si>
  <si>
    <t>นายปรีชา จันทรณิธานศรี</t>
  </si>
  <si>
    <t>นางสุวรรณี กาญจนภูสิต</t>
  </si>
  <si>
    <t>นักวิชาการคอมพิวเตอร์ชำนาญการ</t>
  </si>
  <si>
    <t>นางสาวจีรพรรณ ทองแท่น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</si>
  <si>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</si>
  <si>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</si>
  <si>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</si>
  <si>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นายธรรมรัตน์ เนาว์สูงเนิน</t>
  </si>
  <si>
    <t>นายถนอม น้อยหมอ</t>
  </si>
  <si>
    <t>นายสัตวแพทย์ชำนาญการพิเศษ</t>
  </si>
  <si>
    <t>นายกิรกนก ยุระชัย</t>
  </si>
  <si>
    <t>นางสาวภาณุตา บุนนาค</t>
  </si>
  <si>
    <t>นายธรรมรัฐ พุแค</t>
  </si>
  <si>
    <t>เจ้าพนักงานธุรการชำนาญงาน</t>
  </si>
  <si>
    <t>นายศิริพล พจนวิเศษ</t>
  </si>
  <si>
    <t>นักวิชาการคอมพิวเตอร์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</si>
  <si>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</si>
  <si>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</si>
  <si>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</si>
  <si>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นางเพ็ญพรรณ บุญรักษา</t>
  </si>
  <si>
    <t>เจ้าพนักงานธุรการอาวุโส</t>
  </si>
  <si>
    <t>นางสาวนัยนา สุขใสแก้ว</t>
  </si>
  <si>
    <t>นางสาวนงณภัส พสุรัตน์</t>
  </si>
  <si>
    <t>เจ้าพนักงานธุรการ</t>
  </si>
  <si>
    <t>ศูนย์เทคโนโลยีสารสนเทศและการสื่อสาร</t>
  </si>
  <si>
    <t>ความรู้/ทักษะเฉพาะทางในสายงาน</t>
  </si>
  <si>
    <t>มี</t>
  </si>
  <si>
    <t>ชุมชนนักปฏิบัติ(CoP)</t>
  </si>
  <si>
    <t xml:space="preserve">คำนำหน้าชื่อ (ไม่ใช้ตัวย่อ)/
ชื่อ-สกุล </t>
  </si>
  <si>
    <t>ชุมชนนักปฏิบัติ (CoP) หัวข้อ Power BI ง่ายนิดเดียว</t>
  </si>
  <si>
    <t>นายพัสกร ไชยสาร</t>
  </si>
  <si>
    <t>ชุมชนนักปฏิบัติ (CoP) หัวข้อ Implement Apach Hadoop for Big Data</t>
  </si>
  <si>
    <t>นายสัตวแพทย์ชำนาญการ</t>
  </si>
  <si>
    <t>นางสาววิลาวัณย์ บัวชื่น</t>
  </si>
  <si>
    <t>นางสาวอัญธิกา ศรีชัยวงค์</t>
  </si>
  <si>
    <t>ชุมชนนักปฏิบัติ (CoP) หัวข้อ การนำเสนอข้อมูลในรูปแบบ Infographics</t>
  </si>
  <si>
    <t>การใช้เทคโนโลยี</t>
  </si>
  <si>
    <t>27 ส.ค. 64</t>
  </si>
  <si>
    <t>นางสาวพิมพ์พิชชาภัส ศิริวัตน์</t>
  </si>
  <si>
    <t>9 ก.ย.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</si>
</sst>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\-* #,##0.00_-;_-* &quot;-&quot;??_-;_-@_-"/>
    <numFmt numFmtId="165" formatCode="[$-1870000]d/m/yy;@"/>
    <numFmt numFmtId="166" formatCode="[$-187041E]d\ mmm\ yy;@"/>
    <numFmt numFmtId="167" formatCode="#,##0_ ;\-#,##0\ "/>
    <numFmt numFmtId="168" formatCode="#,##0.00_ ;\-#,##0.00\ "/>
    <numFmt numFmtId="169" formatCode="&quot;฿&quot;#,##0.00"/>
  </numFmts>
  <fonts count="55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color theme="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193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164" fontId="1" fillId="2" borderId="0" xfId="1" applyNumberFormat="1" applyFont="1" applyFill="1" applyAlignment="1">
      <alignment horizontal="center"/>
    </xf>
    <xf numFmtId="164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6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5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6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7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7" fontId="19" fillId="2" borderId="4" xfId="1" applyNumberFormat="1" applyFont="1" applyFill="1" applyBorder="1" applyAlignment="1">
      <alignment horizontal="center" vertical="center" shrinkToFit="1"/>
    </xf>
    <xf numFmtId="168" fontId="6" fillId="2" borderId="4" xfId="1" applyNumberFormat="1" applyFont="1" applyFill="1" applyBorder="1" applyAlignment="1">
      <alignment horizontal="center" vertical="center" shrinkToFit="1"/>
    </xf>
    <xf numFmtId="168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9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9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8" fillId="2" borderId="0" xfId="0" applyFont="1" applyFill="1" applyAlignment="1" applyProtection="1">
      <alignment vertical="top" wrapText="1"/>
    </xf>
    <xf numFmtId="0" fontId="10" fillId="2" borderId="0" xfId="0" applyFont="1" applyFill="1" applyAlignment="1" applyProtection="1">
      <alignment horizontal="center" vertical="top" wrapText="1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6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5" fillId="0" borderId="4" xfId="0" applyFont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9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6" fillId="0" borderId="4" xfId="0" applyFont="1" applyBorder="1" applyProtection="1">
      <protection locked="0"/>
    </xf>
    <xf numFmtId="0" fontId="6" fillId="0" borderId="4" xfId="0" applyFont="1" applyBorder="1" applyAlignment="1" applyProtection="1">
      <alignment shrinkToFit="1"/>
      <protection locked="0"/>
    </xf>
    <xf numFmtId="0" fontId="26" fillId="2" borderId="4" xfId="0" applyFont="1" applyFill="1" applyBorder="1" applyAlignment="1" applyProtection="1">
      <alignment horizontal="center" vertical="top" wrapText="1"/>
    </xf>
    <xf numFmtId="0" fontId="26" fillId="2" borderId="2" xfId="0" applyFont="1" applyFill="1" applyBorder="1" applyAlignment="1" applyProtection="1">
      <alignment horizontal="center" vertical="top" wrapText="1"/>
    </xf>
    <xf numFmtId="0" fontId="23" fillId="2" borderId="2" xfId="0" applyFont="1" applyFill="1" applyBorder="1" applyAlignment="1" applyProtection="1">
      <alignment horizontal="center" vertical="top" wrapText="1"/>
    </xf>
    <xf numFmtId="0" fontId="26" fillId="2" borderId="1" xfId="0" applyFont="1" applyFill="1" applyBorder="1" applyAlignment="1" applyProtection="1">
      <alignment horizontal="center" vertical="top" wrapText="1"/>
    </xf>
    <xf numFmtId="165" fontId="2" fillId="2" borderId="2" xfId="0" applyNumberFormat="1" applyFont="1" applyFill="1" applyBorder="1" applyAlignment="1" applyProtection="1">
      <alignment horizontal="center" vertical="top" wrapText="1"/>
    </xf>
    <xf numFmtId="2" fontId="2" fillId="2" borderId="1" xfId="0" applyNumberFormat="1" applyFont="1" applyFill="1" applyBorder="1" applyAlignment="1" applyProtection="1">
      <alignment horizontal="center" vertical="top" wrapText="1"/>
    </xf>
    <xf numFmtId="2" fontId="39" fillId="2" borderId="1" xfId="0" applyNumberFormat="1" applyFont="1" applyFill="1" applyBorder="1" applyAlignment="1" applyProtection="1">
      <alignment horizontal="center" vertical="top" wrapText="1"/>
    </xf>
    <xf numFmtId="0" fontId="39" fillId="2" borderId="4" xfId="0" applyFont="1" applyFill="1" applyBorder="1" applyAlignment="1" applyProtection="1">
      <alignment horizontal="center" vertical="top" wrapText="1" shrinkToFi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Fill="1" applyAlignment="1">
      <alignment horizontal="center" vertical="top" wrapText="1"/>
    </xf>
    <xf numFmtId="0" fontId="10" fillId="0" borderId="0" xfId="0" applyFont="1" applyFill="1" applyAlignment="1">
      <alignment vertical="top"/>
    </xf>
    <xf numFmtId="0" fontId="1" fillId="0" borderId="0" xfId="0" applyFont="1" applyFill="1" applyAlignment="1">
      <alignment vertical="top"/>
    </xf>
    <xf numFmtId="0" fontId="4" fillId="2" borderId="0" xfId="0" applyFont="1" applyFill="1" applyAlignment="1" applyProtection="1">
      <alignment horizontal="right" vertical="top"/>
    </xf>
    <xf numFmtId="0" fontId="1" fillId="2" borderId="0" xfId="0" applyFont="1" applyFill="1" applyAlignment="1" applyProtection="1">
      <alignment horizontal="center" vertical="top"/>
    </xf>
    <xf numFmtId="2" fontId="1" fillId="2" borderId="0" xfId="0" applyNumberFormat="1" applyFont="1" applyFill="1" applyAlignment="1" applyProtection="1">
      <alignment horizontal="center" vertical="top"/>
    </xf>
    <xf numFmtId="164" fontId="1" fillId="2" borderId="0" xfId="1" applyNumberFormat="1" applyFont="1" applyFill="1" applyAlignment="1" applyProtection="1">
      <alignment horizontal="center" vertical="top"/>
    </xf>
    <xf numFmtId="3" fontId="5" fillId="0" borderId="4" xfId="1" applyNumberFormat="1" applyFont="1" applyFill="1" applyBorder="1" applyAlignment="1" applyProtection="1">
      <alignment horizontal="center" vertical="top" shrinkToFit="1"/>
      <protection locked="0"/>
    </xf>
    <xf numFmtId="0" fontId="30" fillId="2" borderId="0" xfId="0" applyFont="1" applyFill="1" applyAlignment="1" applyProtection="1">
      <alignment horizontal="right" vertical="top" shrinkToFit="1"/>
    </xf>
    <xf numFmtId="0" fontId="26" fillId="2" borderId="0" xfId="0" applyFont="1" applyFill="1" applyAlignment="1" applyProtection="1">
      <alignment horizontal="right" vertical="top" wrapText="1"/>
    </xf>
    <xf numFmtId="0" fontId="5" fillId="3" borderId="4" xfId="0" applyFont="1" applyFill="1" applyBorder="1" applyAlignment="1" applyProtection="1">
      <alignment horizontal="center" vertical="top" shrinkToFit="1"/>
      <protection locked="0"/>
    </xf>
    <xf numFmtId="0" fontId="26" fillId="2" borderId="0" xfId="0" applyFont="1" applyFill="1" applyBorder="1" applyAlignment="1" applyProtection="1">
      <alignment vertical="top" shrinkToFit="1"/>
      <protection locked="0"/>
    </xf>
    <xf numFmtId="0" fontId="51" fillId="2" borderId="0" xfId="0" applyFont="1" applyFill="1" applyAlignment="1" applyProtection="1">
      <alignment vertical="top" shrinkToFit="1"/>
    </xf>
    <xf numFmtId="166" fontId="5" fillId="3" borderId="4" xfId="0" applyNumberFormat="1" applyFont="1" applyFill="1" applyBorder="1" applyAlignment="1" applyProtection="1">
      <alignment vertical="top" shrinkToFit="1"/>
      <protection locked="0"/>
    </xf>
    <xf numFmtId="0" fontId="7" fillId="2" borderId="0" xfId="0" applyFont="1" applyFill="1" applyAlignment="1" applyProtection="1">
      <alignment horizontal="center" vertical="top" textRotation="90" shrinkToFit="1"/>
    </xf>
    <xf numFmtId="0" fontId="7" fillId="2" borderId="0" xfId="0" applyFont="1" applyFill="1" applyAlignment="1" applyProtection="1">
      <alignment horizontal="right" vertical="top" shrinkToFit="1"/>
    </xf>
    <xf numFmtId="0" fontId="7" fillId="2" borderId="0" xfId="0" applyFont="1" applyFill="1" applyAlignment="1" applyProtection="1">
      <alignment vertical="top" shrinkToFit="1"/>
    </xf>
    <xf numFmtId="0" fontId="5" fillId="2" borderId="0" xfId="0" applyFont="1" applyFill="1" applyAlignment="1" applyProtection="1">
      <alignment vertical="top" shrinkToFit="1"/>
    </xf>
    <xf numFmtId="0" fontId="5" fillId="2" borderId="0" xfId="0" applyFont="1" applyFill="1" applyAlignment="1" applyProtection="1">
      <alignment horizontal="center" vertical="top" shrinkToFit="1"/>
    </xf>
    <xf numFmtId="2" fontId="5" fillId="2" borderId="0" xfId="0" applyNumberFormat="1" applyFont="1" applyFill="1" applyAlignment="1" applyProtection="1">
      <alignment horizontal="center" vertical="top" shrinkToFit="1"/>
    </xf>
    <xf numFmtId="164" fontId="5" fillId="2" borderId="0" xfId="1" applyNumberFormat="1" applyFont="1" applyFill="1" applyAlignment="1" applyProtection="1">
      <alignment horizontal="center" vertical="top" shrinkToFit="1"/>
    </xf>
    <xf numFmtId="0" fontId="5" fillId="2" borderId="0" xfId="0" applyFont="1" applyFill="1" applyBorder="1" applyAlignment="1" applyProtection="1">
      <alignment horizontal="center" vertical="top" shrinkToFit="1"/>
    </xf>
    <xf numFmtId="0" fontId="5" fillId="0" borderId="0" xfId="0" applyFont="1" applyAlignment="1">
      <alignment vertical="top" shrinkToFit="1"/>
    </xf>
    <xf numFmtId="0" fontId="6" fillId="0" borderId="0" xfId="0" applyFont="1" applyFill="1" applyAlignment="1">
      <alignment vertical="top" shrinkToFit="1"/>
    </xf>
    <xf numFmtId="0" fontId="5" fillId="0" borderId="0" xfId="0" applyFont="1" applyFill="1" applyAlignment="1">
      <alignment vertical="top" shrinkToFit="1"/>
    </xf>
    <xf numFmtId="0" fontId="5" fillId="0" borderId="0" xfId="0" applyFont="1" applyAlignment="1" applyProtection="1">
      <alignment horizontal="center" vertical="top" shrinkToFit="1"/>
      <protection locked="0"/>
    </xf>
    <xf numFmtId="49" fontId="5" fillId="0" borderId="0" xfId="0" applyNumberFormat="1" applyFont="1" applyAlignment="1" applyProtection="1">
      <alignment vertical="top" shrinkToFit="1"/>
      <protection locked="0"/>
    </xf>
    <xf numFmtId="0" fontId="5" fillId="0" borderId="0" xfId="0" applyFont="1" applyAlignment="1" applyProtection="1">
      <alignment vertical="top" shrinkToFit="1"/>
      <protection locked="0"/>
    </xf>
    <xf numFmtId="0" fontId="5" fillId="0" borderId="0" xfId="0" applyFont="1" applyBorder="1" applyAlignment="1" applyProtection="1">
      <alignment vertical="top" shrinkToFit="1"/>
      <protection locked="0"/>
    </xf>
    <xf numFmtId="2" fontId="5" fillId="0" borderId="0" xfId="0" applyNumberFormat="1" applyFont="1" applyAlignment="1" applyProtection="1">
      <alignment horizontal="center" vertical="top" shrinkToFit="1"/>
      <protection locked="0"/>
    </xf>
    <xf numFmtId="164" fontId="5" fillId="0" borderId="0" xfId="1" applyNumberFormat="1" applyFont="1" applyAlignment="1" applyProtection="1">
      <alignment horizontal="center" vertical="top" shrinkToFit="1"/>
      <protection locked="0"/>
    </xf>
    <xf numFmtId="0" fontId="5" fillId="0" borderId="0" xfId="0" applyFont="1" applyBorder="1" applyAlignment="1" applyProtection="1">
      <alignment horizontal="center" vertical="top" shrinkToFit="1"/>
      <protection locked="0"/>
    </xf>
    <xf numFmtId="1" fontId="5" fillId="0" borderId="0" xfId="0" applyNumberFormat="1" applyFont="1" applyAlignment="1" applyProtection="1">
      <alignment horizontal="center" vertical="top" shrinkToFit="1"/>
      <protection locked="0"/>
    </xf>
    <xf numFmtId="0" fontId="23" fillId="2" borderId="4" xfId="0" applyFont="1" applyFill="1" applyBorder="1" applyAlignment="1" applyProtection="1">
      <alignment horizontal="center" vertical="top" wrapText="1"/>
    </xf>
    <xf numFmtId="0" fontId="18" fillId="2" borderId="0" xfId="0" applyFont="1" applyFill="1" applyAlignment="1" applyProtection="1">
      <alignment horizontal="center" vertical="top"/>
    </xf>
    <xf numFmtId="0" fontId="40" fillId="0" borderId="0" xfId="0" applyFont="1" applyFill="1" applyAlignment="1">
      <alignment horizontal="left" vertical="top" wrapText="1" shrinkToFit="1"/>
    </xf>
    <xf numFmtId="166" fontId="40" fillId="0" borderId="4" xfId="0" applyNumberFormat="1" applyFont="1" applyFill="1" applyBorder="1" applyAlignment="1" applyProtection="1">
      <alignment horizontal="left" vertical="top" wrapText="1" shrinkToFit="1"/>
      <protection locked="0"/>
    </xf>
    <xf numFmtId="0" fontId="5" fillId="0" borderId="0" xfId="0" applyFont="1" applyFill="1" applyAlignment="1">
      <alignment vertical="top" wrapText="1" shrinkToFit="1"/>
    </xf>
    <xf numFmtId="0" fontId="53" fillId="2" borderId="4" xfId="0" applyFont="1" applyFill="1" applyBorder="1" applyAlignment="1" applyProtection="1">
      <alignment horizontal="center" vertical="top" wrapText="1"/>
    </xf>
    <xf numFmtId="0" fontId="54" fillId="0" borderId="4" xfId="0" applyFont="1" applyFill="1" applyBorder="1" applyAlignment="1" applyProtection="1">
      <alignment horizontal="left" vertical="top" wrapText="1"/>
      <protection locked="0"/>
    </xf>
    <xf numFmtId="0" fontId="54" fillId="0" borderId="4" xfId="0" applyFont="1" applyFill="1" applyBorder="1" applyAlignment="1" applyProtection="1">
      <alignment horizontal="left" vertical="top" wrapText="1" shrinkToFit="1"/>
      <protection locked="0"/>
    </xf>
    <xf numFmtId="1" fontId="54" fillId="0" borderId="4" xfId="0" applyNumberFormat="1" applyFont="1" applyFill="1" applyBorder="1" applyAlignment="1" applyProtection="1">
      <alignment horizontal="center" vertical="top" wrapText="1" shrinkToFit="1"/>
      <protection locked="0"/>
    </xf>
    <xf numFmtId="164" fontId="54" fillId="0" borderId="4" xfId="1" applyNumberFormat="1" applyFont="1" applyFill="1" applyBorder="1" applyAlignment="1" applyProtection="1">
      <alignment horizontal="center" vertical="top" wrapText="1" shrinkToFit="1"/>
      <protection locked="0"/>
    </xf>
    <xf numFmtId="0" fontId="40" fillId="0" borderId="4" xfId="0" applyFont="1" applyFill="1" applyBorder="1" applyAlignment="1" applyProtection="1">
      <alignment horizontal="center" vertical="top" wrapText="1" shrinkToFit="1"/>
      <protection locked="0"/>
    </xf>
    <xf numFmtId="0" fontId="40" fillId="0" borderId="4" xfId="0" applyFont="1" applyFill="1" applyBorder="1" applyAlignment="1" applyProtection="1">
      <alignment horizontal="left" vertical="top" wrapText="1"/>
      <protection locked="0"/>
    </xf>
    <xf numFmtId="0" fontId="40" fillId="0" borderId="4" xfId="0" applyFont="1" applyFill="1" applyBorder="1" applyAlignment="1" applyProtection="1">
      <alignment horizontal="left" vertical="top" wrapText="1" shrinkToFit="1"/>
      <protection locked="0"/>
    </xf>
    <xf numFmtId="0" fontId="54" fillId="0" borderId="4" xfId="0" applyFont="1" applyFill="1" applyBorder="1" applyAlignment="1" applyProtection="1">
      <alignment horizontal="center" vertical="top" wrapText="1" shrinkToFit="1"/>
      <protection locked="0"/>
    </xf>
    <xf numFmtId="0" fontId="54" fillId="0" borderId="1" xfId="0" applyFont="1" applyFill="1" applyBorder="1" applyAlignment="1" applyProtection="1">
      <alignment horizontal="center" vertical="top" wrapText="1" shrinkToFit="1"/>
      <protection locked="0"/>
    </xf>
    <xf numFmtId="0" fontId="54" fillId="0" borderId="3" xfId="0" applyFont="1" applyFill="1" applyBorder="1" applyAlignment="1" applyProtection="1">
      <alignment horizontal="center" vertical="top" wrapText="1" shrinkToFit="1"/>
      <protection locked="0"/>
    </xf>
    <xf numFmtId="0" fontId="41" fillId="2" borderId="0" xfId="0" applyFont="1" applyFill="1" applyBorder="1" applyAlignment="1" applyProtection="1">
      <alignment horizontal="left" vertical="top" wrapText="1"/>
    </xf>
    <xf numFmtId="0" fontId="7" fillId="2" borderId="0" xfId="0" applyFont="1" applyFill="1" applyAlignment="1" applyProtection="1">
      <alignment horizontal="right" vertical="top" shrinkToFit="1"/>
    </xf>
    <xf numFmtId="0" fontId="52" fillId="3" borderId="4" xfId="0" applyFont="1" applyFill="1" applyBorder="1" applyAlignment="1" applyProtection="1">
      <alignment horizontal="center" vertical="top" shrinkToFit="1"/>
    </xf>
    <xf numFmtId="0" fontId="26" fillId="2" borderId="0" xfId="0" applyFont="1" applyFill="1" applyAlignment="1" applyProtection="1">
      <alignment horizontal="right" vertical="top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8" fillId="5" borderId="2" xfId="0" applyFont="1" applyFill="1" applyBorder="1" applyAlignment="1">
      <alignment horizontal="center" vertical="center" shrinkToFit="1"/>
    </xf>
    <xf numFmtId="0" fontId="38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8" fillId="6" borderId="1" xfId="0" applyFont="1" applyFill="1" applyBorder="1" applyAlignment="1">
      <alignment horizontal="center" vertical="center" shrinkToFit="1"/>
    </xf>
    <xf numFmtId="0" fontId="38" fillId="6" borderId="2" xfId="0" applyFont="1" applyFill="1" applyBorder="1" applyAlignment="1">
      <alignment horizontal="center" vertical="center" shrinkToFit="1"/>
    </xf>
    <xf numFmtId="0" fontId="38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9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347876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75"/>
  <sheetViews>
    <sheetView showGridLines="0" tabSelected="1" zoomScale="110" zoomScaleNormal="110" zoomScaleSheetLayoutView="100" zoomScalePageLayoutView="120" workbookViewId="0">
      <pane ySplit="6" topLeftCell="A7" activePane="bottomLeft" state="frozen"/>
      <selection pane="bottomLeft" activeCell="E73" sqref="E73"/>
    </sheetView>
  </sheetViews>
  <sheetFormatPr defaultColWidth="9" defaultRowHeight="21.75"/>
  <cols>
    <col min="1" max="1" width="3.140625" style="111" customWidth="1"/>
    <col min="2" max="2" width="18.28515625" style="112" customWidth="1"/>
    <col min="3" max="3" width="23.7109375" style="113" customWidth="1"/>
    <col min="4" max="4" width="7.42578125" style="114" customWidth="1"/>
    <col min="5" max="5" width="37" style="113" customWidth="1"/>
    <col min="6" max="6" width="12.28515625" style="113" customWidth="1"/>
    <col min="7" max="7" width="12.140625" style="113" bestFit="1" customWidth="1"/>
    <col min="8" max="8" width="10.140625" style="111" customWidth="1"/>
    <col min="9" max="9" width="9.5703125" style="113" bestFit="1" customWidth="1"/>
    <col min="10" max="10" width="7" style="115" customWidth="1"/>
    <col min="11" max="11" width="6" style="116" customWidth="1"/>
    <col min="12" max="12" width="5.5703125" style="117" customWidth="1"/>
    <col min="13" max="13" width="5.28515625" style="118" customWidth="1"/>
    <col min="14" max="14" width="7.42578125" style="108" customWidth="1"/>
    <col min="15" max="15" width="9" style="108"/>
    <col min="16" max="16384" width="9" style="110"/>
  </cols>
  <sheetData>
    <row r="1" spans="1:15" s="88" customFormat="1" ht="19.5" customHeight="1">
      <c r="A1" s="120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87"/>
      <c r="O1" s="9"/>
    </row>
    <row r="2" spans="1:15" s="88" customFormat="1" ht="41.25" customHeight="1">
      <c r="A2" s="49"/>
      <c r="B2" s="89" t="s">
        <v>54</v>
      </c>
      <c r="C2" s="133" t="s">
        <v>109</v>
      </c>
      <c r="D2" s="134"/>
      <c r="E2" s="135" t="s">
        <v>70</v>
      </c>
      <c r="F2" s="135"/>
      <c r="G2" s="135"/>
      <c r="H2" s="135"/>
      <c r="I2" s="135"/>
      <c r="J2" s="135"/>
      <c r="K2" s="135"/>
      <c r="L2" s="135"/>
      <c r="M2" s="135"/>
    </row>
    <row r="3" spans="1:15" s="88" customFormat="1" ht="9" customHeight="1">
      <c r="A3" s="49"/>
      <c r="B3" s="50"/>
      <c r="C3" s="50"/>
      <c r="D3" s="50"/>
      <c r="E3" s="90"/>
      <c r="F3" s="90"/>
      <c r="G3" s="90"/>
      <c r="H3" s="90"/>
      <c r="I3" s="90"/>
      <c r="J3" s="91"/>
      <c r="K3" s="92"/>
      <c r="L3" s="90"/>
      <c r="M3" s="90"/>
    </row>
    <row r="4" spans="1:15" s="88" customFormat="1" ht="37.5">
      <c r="A4" s="51"/>
      <c r="B4" s="138" t="s">
        <v>58</v>
      </c>
      <c r="C4" s="138"/>
      <c r="D4" s="93">
        <v>15</v>
      </c>
      <c r="E4" s="94" t="s">
        <v>59</v>
      </c>
      <c r="F4" s="93">
        <v>10</v>
      </c>
      <c r="G4" s="95" t="s">
        <v>47</v>
      </c>
      <c r="H4" s="96">
        <v>2564</v>
      </c>
      <c r="I4" s="97" t="s">
        <v>72</v>
      </c>
      <c r="J4" s="137" t="s">
        <v>118</v>
      </c>
      <c r="K4" s="137"/>
      <c r="L4" s="98" t="s">
        <v>45</v>
      </c>
      <c r="M4" s="99" t="s">
        <v>124</v>
      </c>
    </row>
    <row r="5" spans="1:15" s="109" customFormat="1" ht="7.5" customHeight="1">
      <c r="A5" s="100"/>
      <c r="B5" s="136"/>
      <c r="C5" s="136"/>
      <c r="D5" s="101"/>
      <c r="E5" s="101"/>
      <c r="F5" s="102"/>
      <c r="G5" s="103"/>
      <c r="H5" s="104"/>
      <c r="I5" s="103"/>
      <c r="J5" s="105"/>
      <c r="K5" s="106"/>
      <c r="L5" s="107"/>
      <c r="M5" s="104"/>
      <c r="N5" s="108"/>
      <c r="O5" s="108"/>
    </row>
    <row r="6" spans="1:15" s="86" customFormat="1" ht="63">
      <c r="A6" s="76" t="s">
        <v>0</v>
      </c>
      <c r="B6" s="124" t="s">
        <v>113</v>
      </c>
      <c r="C6" s="76" t="s">
        <v>1</v>
      </c>
      <c r="D6" s="77" t="s">
        <v>3</v>
      </c>
      <c r="E6" s="76" t="s">
        <v>66</v>
      </c>
      <c r="F6" s="78" t="s">
        <v>4</v>
      </c>
      <c r="G6" s="79" t="s">
        <v>5</v>
      </c>
      <c r="H6" s="76" t="s">
        <v>2</v>
      </c>
      <c r="I6" s="80" t="s">
        <v>43</v>
      </c>
      <c r="J6" s="81" t="s">
        <v>44</v>
      </c>
      <c r="K6" s="82" t="s">
        <v>68</v>
      </c>
      <c r="L6" s="83" t="s">
        <v>50</v>
      </c>
      <c r="M6" s="119" t="s">
        <v>6</v>
      </c>
      <c r="N6" s="84"/>
      <c r="O6" s="85"/>
    </row>
    <row r="7" spans="1:15" s="123" customFormat="1" ht="75">
      <c r="A7" s="129">
        <v>1</v>
      </c>
      <c r="B7" s="130" t="s">
        <v>75</v>
      </c>
      <c r="C7" s="131" t="s">
        <v>76</v>
      </c>
      <c r="D7" s="131" t="s">
        <v>51</v>
      </c>
      <c r="E7" s="125" t="s">
        <v>114</v>
      </c>
      <c r="F7" s="126" t="s">
        <v>110</v>
      </c>
      <c r="G7" s="126" t="s">
        <v>112</v>
      </c>
      <c r="H7" s="126" t="s">
        <v>109</v>
      </c>
      <c r="I7" s="122">
        <v>44134</v>
      </c>
      <c r="J7" s="127">
        <v>2</v>
      </c>
      <c r="K7" s="128">
        <v>0</v>
      </c>
      <c r="L7" s="132" t="s">
        <v>111</v>
      </c>
      <c r="M7" s="127">
        <v>1</v>
      </c>
    </row>
    <row r="8" spans="1:15" s="123" customFormat="1" ht="75">
      <c r="A8" s="129">
        <v>2</v>
      </c>
      <c r="B8" s="130" t="s">
        <v>77</v>
      </c>
      <c r="C8" s="131" t="s">
        <v>78</v>
      </c>
      <c r="D8" s="131" t="s">
        <v>51</v>
      </c>
      <c r="E8" s="125" t="s">
        <v>114</v>
      </c>
      <c r="F8" s="126" t="s">
        <v>110</v>
      </c>
      <c r="G8" s="126" t="s">
        <v>112</v>
      </c>
      <c r="H8" s="126" t="s">
        <v>109</v>
      </c>
      <c r="I8" s="122">
        <v>44134</v>
      </c>
      <c r="J8" s="127">
        <v>2</v>
      </c>
      <c r="K8" s="128">
        <v>0</v>
      </c>
      <c r="L8" s="132" t="s">
        <v>111</v>
      </c>
      <c r="M8" s="127">
        <v>1</v>
      </c>
    </row>
    <row r="9" spans="1:15" ht="75">
      <c r="A9" s="129">
        <v>3</v>
      </c>
      <c r="B9" s="130" t="s">
        <v>79</v>
      </c>
      <c r="C9" s="131" t="s">
        <v>80</v>
      </c>
      <c r="D9" s="131" t="s">
        <v>51</v>
      </c>
      <c r="E9" s="125" t="s">
        <v>114</v>
      </c>
      <c r="F9" s="126" t="s">
        <v>110</v>
      </c>
      <c r="G9" s="126" t="s">
        <v>112</v>
      </c>
      <c r="H9" s="126" t="s">
        <v>109</v>
      </c>
      <c r="I9" s="122">
        <v>44134</v>
      </c>
      <c r="J9" s="127">
        <v>2</v>
      </c>
      <c r="K9" s="128">
        <v>0</v>
      </c>
      <c r="L9" s="132" t="s">
        <v>111</v>
      </c>
      <c r="M9" s="127">
        <v>1</v>
      </c>
    </row>
    <row r="10" spans="1:15" ht="75">
      <c r="A10" s="129">
        <v>4</v>
      </c>
      <c r="B10" s="130" t="s">
        <v>81</v>
      </c>
      <c r="C10" s="131" t="s">
        <v>82</v>
      </c>
      <c r="D10" s="131" t="s">
        <v>64</v>
      </c>
      <c r="E10" s="125" t="s">
        <v>114</v>
      </c>
      <c r="F10" s="126" t="s">
        <v>110</v>
      </c>
      <c r="G10" s="126" t="s">
        <v>112</v>
      </c>
      <c r="H10" s="126" t="s">
        <v>109</v>
      </c>
      <c r="I10" s="122">
        <v>44134</v>
      </c>
      <c r="J10" s="127">
        <v>2</v>
      </c>
      <c r="K10" s="128">
        <v>0</v>
      </c>
      <c r="L10" s="132" t="s">
        <v>111</v>
      </c>
      <c r="M10" s="127">
        <v>1</v>
      </c>
    </row>
    <row r="11" spans="1:15" ht="75">
      <c r="A11" s="129">
        <v>5</v>
      </c>
      <c r="B11" s="130" t="s">
        <v>83</v>
      </c>
      <c r="C11" s="131" t="s">
        <v>82</v>
      </c>
      <c r="D11" s="131" t="s">
        <v>64</v>
      </c>
      <c r="E11" s="125" t="s">
        <v>114</v>
      </c>
      <c r="F11" s="126" t="s">
        <v>110</v>
      </c>
      <c r="G11" s="126" t="s">
        <v>112</v>
      </c>
      <c r="H11" s="126" t="s">
        <v>109</v>
      </c>
      <c r="I11" s="122">
        <v>44134</v>
      </c>
      <c r="J11" s="127">
        <v>2</v>
      </c>
      <c r="K11" s="128">
        <v>0</v>
      </c>
      <c r="L11" s="132" t="s">
        <v>111</v>
      </c>
      <c r="M11" s="127">
        <v>1</v>
      </c>
    </row>
    <row r="12" spans="1:15" ht="75">
      <c r="A12" s="129">
        <v>6</v>
      </c>
      <c r="B12" s="130" t="s">
        <v>84</v>
      </c>
      <c r="C12" s="131" t="s">
        <v>82</v>
      </c>
      <c r="D12" s="131" t="s">
        <v>64</v>
      </c>
      <c r="E12" s="125" t="s">
        <v>114</v>
      </c>
      <c r="F12" s="126" t="s">
        <v>110</v>
      </c>
      <c r="G12" s="126" t="s">
        <v>112</v>
      </c>
      <c r="H12" s="126" t="s">
        <v>109</v>
      </c>
      <c r="I12" s="122">
        <v>44134</v>
      </c>
      <c r="J12" s="127">
        <v>2</v>
      </c>
      <c r="K12" s="128">
        <v>0</v>
      </c>
      <c r="L12" s="132" t="s">
        <v>111</v>
      </c>
      <c r="M12" s="127">
        <v>1</v>
      </c>
    </row>
    <row r="13" spans="1:15" ht="75">
      <c r="A13" s="129">
        <v>7</v>
      </c>
      <c r="B13" s="130" t="s">
        <v>85</v>
      </c>
      <c r="C13" s="131" t="s">
        <v>76</v>
      </c>
      <c r="D13" s="131" t="s">
        <v>51</v>
      </c>
      <c r="E13" s="125" t="s">
        <v>114</v>
      </c>
      <c r="F13" s="126" t="s">
        <v>110</v>
      </c>
      <c r="G13" s="126" t="s">
        <v>112</v>
      </c>
      <c r="H13" s="126" t="s">
        <v>109</v>
      </c>
      <c r="I13" s="122">
        <v>44134</v>
      </c>
      <c r="J13" s="127">
        <v>2</v>
      </c>
      <c r="K13" s="128">
        <v>0</v>
      </c>
      <c r="L13" s="132" t="s">
        <v>111</v>
      </c>
      <c r="M13" s="127">
        <v>1</v>
      </c>
    </row>
    <row r="14" spans="1:15" ht="75">
      <c r="A14" s="129">
        <v>8</v>
      </c>
      <c r="B14" s="130" t="s">
        <v>86</v>
      </c>
      <c r="C14" s="131" t="s">
        <v>87</v>
      </c>
      <c r="D14" s="131" t="s">
        <v>51</v>
      </c>
      <c r="E14" s="125" t="s">
        <v>114</v>
      </c>
      <c r="F14" s="126" t="s">
        <v>110</v>
      </c>
      <c r="G14" s="126" t="s">
        <v>112</v>
      </c>
      <c r="H14" s="126" t="s">
        <v>109</v>
      </c>
      <c r="I14" s="122">
        <v>44134</v>
      </c>
      <c r="J14" s="127">
        <v>2</v>
      </c>
      <c r="K14" s="128">
        <v>0</v>
      </c>
      <c r="L14" s="132" t="s">
        <v>111</v>
      </c>
      <c r="M14" s="127">
        <v>1</v>
      </c>
    </row>
    <row r="15" spans="1:15" ht="75">
      <c r="A15" s="129">
        <v>9</v>
      </c>
      <c r="B15" s="130" t="s">
        <v>89</v>
      </c>
      <c r="C15" s="131" t="s">
        <v>90</v>
      </c>
      <c r="D15" s="131" t="s">
        <v>51</v>
      </c>
      <c r="E15" s="125" t="s">
        <v>114</v>
      </c>
      <c r="F15" s="126" t="s">
        <v>110</v>
      </c>
      <c r="G15" s="126" t="s">
        <v>112</v>
      </c>
      <c r="H15" s="126" t="s">
        <v>109</v>
      </c>
      <c r="I15" s="122">
        <v>44134</v>
      </c>
      <c r="J15" s="127">
        <v>2</v>
      </c>
      <c r="K15" s="128">
        <v>0</v>
      </c>
      <c r="L15" s="132" t="s">
        <v>111</v>
      </c>
      <c r="M15" s="127">
        <v>1</v>
      </c>
    </row>
    <row r="16" spans="1:15" ht="75">
      <c r="A16" s="129">
        <v>10</v>
      </c>
      <c r="B16" s="130" t="s">
        <v>91</v>
      </c>
      <c r="C16" s="131" t="s">
        <v>82</v>
      </c>
      <c r="D16" s="131" t="s">
        <v>64</v>
      </c>
      <c r="E16" s="125" t="s">
        <v>114</v>
      </c>
      <c r="F16" s="126" t="s">
        <v>110</v>
      </c>
      <c r="G16" s="126" t="s">
        <v>112</v>
      </c>
      <c r="H16" s="126" t="s">
        <v>109</v>
      </c>
      <c r="I16" s="122">
        <v>44134</v>
      </c>
      <c r="J16" s="127">
        <v>2</v>
      </c>
      <c r="K16" s="128">
        <v>0</v>
      </c>
      <c r="L16" s="132" t="s">
        <v>111</v>
      </c>
      <c r="M16" s="127">
        <v>1</v>
      </c>
    </row>
    <row r="17" spans="1:15" ht="75">
      <c r="A17" s="129">
        <v>11</v>
      </c>
      <c r="B17" s="130" t="s">
        <v>96</v>
      </c>
      <c r="C17" s="131" t="s">
        <v>90</v>
      </c>
      <c r="D17" s="131" t="s">
        <v>51</v>
      </c>
      <c r="E17" s="125" t="s">
        <v>114</v>
      </c>
      <c r="F17" s="126" t="s">
        <v>110</v>
      </c>
      <c r="G17" s="126" t="s">
        <v>112</v>
      </c>
      <c r="H17" s="126" t="s">
        <v>109</v>
      </c>
      <c r="I17" s="122">
        <v>44134</v>
      </c>
      <c r="J17" s="127">
        <v>2</v>
      </c>
      <c r="K17" s="128">
        <v>0</v>
      </c>
      <c r="L17" s="132" t="s">
        <v>111</v>
      </c>
      <c r="M17" s="127">
        <v>1</v>
      </c>
    </row>
    <row r="18" spans="1:15" ht="75">
      <c r="A18" s="129">
        <v>12</v>
      </c>
      <c r="B18" s="130" t="s">
        <v>97</v>
      </c>
      <c r="C18" s="131" t="s">
        <v>98</v>
      </c>
      <c r="D18" s="131" t="s">
        <v>51</v>
      </c>
      <c r="E18" s="125" t="s">
        <v>114</v>
      </c>
      <c r="F18" s="126" t="s">
        <v>110</v>
      </c>
      <c r="G18" s="126" t="s">
        <v>112</v>
      </c>
      <c r="H18" s="126" t="s">
        <v>109</v>
      </c>
      <c r="I18" s="122">
        <v>44134</v>
      </c>
      <c r="J18" s="127">
        <v>2</v>
      </c>
      <c r="K18" s="128">
        <v>0</v>
      </c>
      <c r="L18" s="132" t="s">
        <v>111</v>
      </c>
      <c r="M18" s="127">
        <v>1</v>
      </c>
    </row>
    <row r="19" spans="1:15" ht="75">
      <c r="A19" s="129">
        <v>13</v>
      </c>
      <c r="B19" s="130" t="s">
        <v>101</v>
      </c>
      <c r="C19" s="131" t="s">
        <v>100</v>
      </c>
      <c r="D19" s="131" t="s">
        <v>64</v>
      </c>
      <c r="E19" s="125" t="s">
        <v>114</v>
      </c>
      <c r="F19" s="126" t="s">
        <v>110</v>
      </c>
      <c r="G19" s="126" t="s">
        <v>112</v>
      </c>
      <c r="H19" s="126" t="s">
        <v>109</v>
      </c>
      <c r="I19" s="122">
        <v>44134</v>
      </c>
      <c r="J19" s="127">
        <v>2</v>
      </c>
      <c r="K19" s="128">
        <v>0</v>
      </c>
      <c r="L19" s="132" t="s">
        <v>111</v>
      </c>
      <c r="M19" s="127">
        <v>1</v>
      </c>
    </row>
    <row r="20" spans="1:15" ht="75">
      <c r="A20" s="129">
        <v>14</v>
      </c>
      <c r="B20" s="130" t="s">
        <v>102</v>
      </c>
      <c r="C20" s="131" t="s">
        <v>82</v>
      </c>
      <c r="D20" s="131" t="s">
        <v>64</v>
      </c>
      <c r="E20" s="125" t="s">
        <v>114</v>
      </c>
      <c r="F20" s="126" t="s">
        <v>110</v>
      </c>
      <c r="G20" s="126" t="s">
        <v>112</v>
      </c>
      <c r="H20" s="126" t="s">
        <v>109</v>
      </c>
      <c r="I20" s="122">
        <v>44134</v>
      </c>
      <c r="J20" s="127">
        <v>2</v>
      </c>
      <c r="K20" s="128">
        <v>0</v>
      </c>
      <c r="L20" s="132" t="s">
        <v>111</v>
      </c>
      <c r="M20" s="127">
        <v>1</v>
      </c>
    </row>
    <row r="21" spans="1:15" ht="75">
      <c r="A21" s="129">
        <v>15</v>
      </c>
      <c r="B21" s="130" t="s">
        <v>103</v>
      </c>
      <c r="C21" s="131" t="s">
        <v>82</v>
      </c>
      <c r="D21" s="131" t="s">
        <v>64</v>
      </c>
      <c r="E21" s="125" t="s">
        <v>114</v>
      </c>
      <c r="F21" s="126" t="s">
        <v>110</v>
      </c>
      <c r="G21" s="126" t="s">
        <v>112</v>
      </c>
      <c r="H21" s="126" t="s">
        <v>109</v>
      </c>
      <c r="I21" s="122">
        <v>44134</v>
      </c>
      <c r="J21" s="127">
        <v>2</v>
      </c>
      <c r="K21" s="128">
        <v>0</v>
      </c>
      <c r="L21" s="132" t="s">
        <v>111</v>
      </c>
      <c r="M21" s="127">
        <v>1</v>
      </c>
    </row>
    <row r="22" spans="1:15" s="121" customFormat="1" ht="75">
      <c r="A22" s="129">
        <v>16</v>
      </c>
      <c r="B22" s="130" t="s">
        <v>93</v>
      </c>
      <c r="C22" s="131" t="s">
        <v>94</v>
      </c>
      <c r="D22" s="131" t="s">
        <v>51</v>
      </c>
      <c r="E22" s="125" t="s">
        <v>114</v>
      </c>
      <c r="F22" s="126" t="s">
        <v>110</v>
      </c>
      <c r="G22" s="126" t="s">
        <v>112</v>
      </c>
      <c r="H22" s="126" t="s">
        <v>109</v>
      </c>
      <c r="I22" s="122">
        <v>44134</v>
      </c>
      <c r="J22" s="127">
        <v>2</v>
      </c>
      <c r="K22" s="128">
        <v>0</v>
      </c>
      <c r="L22" s="132" t="s">
        <v>111</v>
      </c>
      <c r="M22" s="127">
        <v>1</v>
      </c>
    </row>
    <row r="23" spans="1:15" s="121" customFormat="1" ht="75">
      <c r="A23" s="129">
        <v>17</v>
      </c>
      <c r="B23" s="130" t="s">
        <v>115</v>
      </c>
      <c r="C23" s="131" t="s">
        <v>117</v>
      </c>
      <c r="D23" s="131" t="s">
        <v>51</v>
      </c>
      <c r="E23" s="125" t="s">
        <v>114</v>
      </c>
      <c r="F23" s="126" t="s">
        <v>110</v>
      </c>
      <c r="G23" s="126" t="s">
        <v>112</v>
      </c>
      <c r="H23" s="126" t="s">
        <v>109</v>
      </c>
      <c r="I23" s="122">
        <v>44134</v>
      </c>
      <c r="J23" s="127">
        <v>2</v>
      </c>
      <c r="K23" s="128">
        <v>0</v>
      </c>
      <c r="L23" s="132" t="s">
        <v>111</v>
      </c>
      <c r="M23" s="127">
        <v>1</v>
      </c>
    </row>
    <row r="24" spans="1:15" ht="75">
      <c r="A24" s="129">
        <v>18</v>
      </c>
      <c r="B24" s="130" t="s">
        <v>95</v>
      </c>
      <c r="C24" s="131" t="s">
        <v>90</v>
      </c>
      <c r="D24" s="131" t="s">
        <v>51</v>
      </c>
      <c r="E24" s="125" t="s">
        <v>114</v>
      </c>
      <c r="F24" s="126" t="s">
        <v>110</v>
      </c>
      <c r="G24" s="126" t="s">
        <v>112</v>
      </c>
      <c r="H24" s="126" t="s">
        <v>109</v>
      </c>
      <c r="I24" s="122">
        <v>44134</v>
      </c>
      <c r="J24" s="127">
        <v>2</v>
      </c>
      <c r="K24" s="128">
        <v>0</v>
      </c>
      <c r="L24" s="132" t="s">
        <v>111</v>
      </c>
      <c r="M24" s="127">
        <v>1</v>
      </c>
    </row>
    <row r="25" spans="1:15" ht="75">
      <c r="A25" s="129">
        <v>19</v>
      </c>
      <c r="B25" s="130" t="s">
        <v>104</v>
      </c>
      <c r="C25" s="131" t="s">
        <v>105</v>
      </c>
      <c r="D25" s="131" t="s">
        <v>51</v>
      </c>
      <c r="E25" s="125" t="s">
        <v>114</v>
      </c>
      <c r="F25" s="126" t="s">
        <v>110</v>
      </c>
      <c r="G25" s="126" t="s">
        <v>112</v>
      </c>
      <c r="H25" s="126" t="s">
        <v>109</v>
      </c>
      <c r="I25" s="122">
        <v>44134</v>
      </c>
      <c r="J25" s="127">
        <v>2</v>
      </c>
      <c r="K25" s="128">
        <v>0</v>
      </c>
      <c r="L25" s="132" t="s">
        <v>111</v>
      </c>
      <c r="M25" s="127">
        <v>1</v>
      </c>
    </row>
    <row r="26" spans="1:15" ht="75">
      <c r="A26" s="129">
        <v>20</v>
      </c>
      <c r="B26" s="130" t="s">
        <v>106</v>
      </c>
      <c r="C26" s="131" t="s">
        <v>98</v>
      </c>
      <c r="D26" s="131" t="s">
        <v>51</v>
      </c>
      <c r="E26" s="125" t="s">
        <v>114</v>
      </c>
      <c r="F26" s="126" t="s">
        <v>110</v>
      </c>
      <c r="G26" s="126" t="s">
        <v>112</v>
      </c>
      <c r="H26" s="126" t="s">
        <v>109</v>
      </c>
      <c r="I26" s="122">
        <v>44134</v>
      </c>
      <c r="J26" s="127">
        <v>2</v>
      </c>
      <c r="K26" s="128">
        <v>0</v>
      </c>
      <c r="L26" s="132" t="s">
        <v>111</v>
      </c>
      <c r="M26" s="127">
        <v>1</v>
      </c>
      <c r="N26" s="110"/>
      <c r="O26" s="110"/>
    </row>
    <row r="27" spans="1:15" ht="75">
      <c r="A27" s="129">
        <v>21</v>
      </c>
      <c r="B27" s="130" t="s">
        <v>107</v>
      </c>
      <c r="C27" s="131" t="s">
        <v>108</v>
      </c>
      <c r="D27" s="131" t="s">
        <v>64</v>
      </c>
      <c r="E27" s="125" t="s">
        <v>114</v>
      </c>
      <c r="F27" s="126" t="s">
        <v>110</v>
      </c>
      <c r="G27" s="126" t="s">
        <v>112</v>
      </c>
      <c r="H27" s="126" t="s">
        <v>109</v>
      </c>
      <c r="I27" s="122">
        <v>44134</v>
      </c>
      <c r="J27" s="127">
        <v>2</v>
      </c>
      <c r="K27" s="128">
        <v>0</v>
      </c>
      <c r="L27" s="132" t="s">
        <v>111</v>
      </c>
      <c r="M27" s="127">
        <v>1</v>
      </c>
      <c r="N27" s="110"/>
      <c r="O27" s="110"/>
    </row>
    <row r="28" spans="1:15" s="123" customFormat="1" ht="75">
      <c r="A28" s="129">
        <v>22</v>
      </c>
      <c r="B28" s="130" t="s">
        <v>75</v>
      </c>
      <c r="C28" s="131" t="s">
        <v>76</v>
      </c>
      <c r="D28" s="131" t="s">
        <v>51</v>
      </c>
      <c r="E28" s="125" t="s">
        <v>116</v>
      </c>
      <c r="F28" s="126" t="s">
        <v>110</v>
      </c>
      <c r="G28" s="126" t="s">
        <v>112</v>
      </c>
      <c r="H28" s="126" t="s">
        <v>109</v>
      </c>
      <c r="I28" s="122">
        <v>44223</v>
      </c>
      <c r="J28" s="127">
        <v>2</v>
      </c>
      <c r="K28" s="128">
        <v>0</v>
      </c>
      <c r="L28" s="132" t="s">
        <v>111</v>
      </c>
      <c r="M28" s="127">
        <v>1</v>
      </c>
    </row>
    <row r="29" spans="1:15" s="123" customFormat="1" ht="75">
      <c r="A29" s="129">
        <v>23</v>
      </c>
      <c r="B29" s="130" t="s">
        <v>77</v>
      </c>
      <c r="C29" s="131" t="s">
        <v>78</v>
      </c>
      <c r="D29" s="131" t="s">
        <v>51</v>
      </c>
      <c r="E29" s="125" t="s">
        <v>116</v>
      </c>
      <c r="F29" s="126" t="s">
        <v>110</v>
      </c>
      <c r="G29" s="126" t="s">
        <v>112</v>
      </c>
      <c r="H29" s="126" t="s">
        <v>109</v>
      </c>
      <c r="I29" s="122">
        <v>44223</v>
      </c>
      <c r="J29" s="127">
        <v>2</v>
      </c>
      <c r="K29" s="128">
        <v>0</v>
      </c>
      <c r="L29" s="132" t="s">
        <v>111</v>
      </c>
      <c r="M29" s="127">
        <v>1</v>
      </c>
    </row>
    <row r="30" spans="1:15" ht="75">
      <c r="A30" s="129">
        <v>24</v>
      </c>
      <c r="B30" s="130" t="s">
        <v>79</v>
      </c>
      <c r="C30" s="131" t="s">
        <v>80</v>
      </c>
      <c r="D30" s="131" t="s">
        <v>51</v>
      </c>
      <c r="E30" s="125" t="s">
        <v>116</v>
      </c>
      <c r="F30" s="126" t="s">
        <v>110</v>
      </c>
      <c r="G30" s="126" t="s">
        <v>112</v>
      </c>
      <c r="H30" s="126" t="s">
        <v>109</v>
      </c>
      <c r="I30" s="122">
        <v>44223</v>
      </c>
      <c r="J30" s="127">
        <v>2</v>
      </c>
      <c r="K30" s="128">
        <v>0</v>
      </c>
      <c r="L30" s="132" t="s">
        <v>111</v>
      </c>
      <c r="M30" s="127">
        <v>1</v>
      </c>
      <c r="N30" s="110"/>
      <c r="O30" s="110"/>
    </row>
    <row r="31" spans="1:15" ht="75">
      <c r="A31" s="129">
        <v>25</v>
      </c>
      <c r="B31" s="130" t="s">
        <v>81</v>
      </c>
      <c r="C31" s="131" t="s">
        <v>82</v>
      </c>
      <c r="D31" s="131" t="s">
        <v>64</v>
      </c>
      <c r="E31" s="125" t="s">
        <v>116</v>
      </c>
      <c r="F31" s="126" t="s">
        <v>110</v>
      </c>
      <c r="G31" s="126" t="s">
        <v>112</v>
      </c>
      <c r="H31" s="126" t="s">
        <v>109</v>
      </c>
      <c r="I31" s="122">
        <v>44223</v>
      </c>
      <c r="J31" s="127">
        <v>2</v>
      </c>
      <c r="K31" s="128">
        <v>0</v>
      </c>
      <c r="L31" s="132" t="s">
        <v>111</v>
      </c>
      <c r="M31" s="127">
        <v>1</v>
      </c>
      <c r="N31" s="110"/>
      <c r="O31" s="110"/>
    </row>
    <row r="32" spans="1:15" ht="75">
      <c r="A32" s="129">
        <v>26</v>
      </c>
      <c r="B32" s="130" t="s">
        <v>83</v>
      </c>
      <c r="C32" s="131" t="s">
        <v>82</v>
      </c>
      <c r="D32" s="131" t="s">
        <v>64</v>
      </c>
      <c r="E32" s="125" t="s">
        <v>116</v>
      </c>
      <c r="F32" s="126" t="s">
        <v>110</v>
      </c>
      <c r="G32" s="126" t="s">
        <v>112</v>
      </c>
      <c r="H32" s="126" t="s">
        <v>109</v>
      </c>
      <c r="I32" s="122">
        <v>44223</v>
      </c>
      <c r="J32" s="127">
        <v>2</v>
      </c>
      <c r="K32" s="128">
        <v>0</v>
      </c>
      <c r="L32" s="132" t="s">
        <v>111</v>
      </c>
      <c r="M32" s="127">
        <v>1</v>
      </c>
      <c r="N32" s="110"/>
      <c r="O32" s="110"/>
    </row>
    <row r="33" spans="1:15" ht="75">
      <c r="A33" s="129">
        <v>27</v>
      </c>
      <c r="B33" s="130" t="s">
        <v>84</v>
      </c>
      <c r="C33" s="131" t="s">
        <v>82</v>
      </c>
      <c r="D33" s="131" t="s">
        <v>64</v>
      </c>
      <c r="E33" s="125" t="s">
        <v>116</v>
      </c>
      <c r="F33" s="126" t="s">
        <v>110</v>
      </c>
      <c r="G33" s="126" t="s">
        <v>112</v>
      </c>
      <c r="H33" s="126" t="s">
        <v>109</v>
      </c>
      <c r="I33" s="122">
        <v>44223</v>
      </c>
      <c r="J33" s="127">
        <v>2</v>
      </c>
      <c r="K33" s="128">
        <v>0</v>
      </c>
      <c r="L33" s="132" t="s">
        <v>111</v>
      </c>
      <c r="M33" s="127">
        <v>1</v>
      </c>
      <c r="N33" s="110"/>
      <c r="O33" s="110"/>
    </row>
    <row r="34" spans="1:15" ht="75">
      <c r="A34" s="129">
        <v>28</v>
      </c>
      <c r="B34" s="130" t="s">
        <v>85</v>
      </c>
      <c r="C34" s="131" t="s">
        <v>76</v>
      </c>
      <c r="D34" s="131" t="s">
        <v>51</v>
      </c>
      <c r="E34" s="125" t="s">
        <v>116</v>
      </c>
      <c r="F34" s="126" t="s">
        <v>110</v>
      </c>
      <c r="G34" s="126" t="s">
        <v>112</v>
      </c>
      <c r="H34" s="126" t="s">
        <v>109</v>
      </c>
      <c r="I34" s="122">
        <v>44223</v>
      </c>
      <c r="J34" s="127">
        <v>2</v>
      </c>
      <c r="K34" s="128">
        <v>0</v>
      </c>
      <c r="L34" s="132" t="s">
        <v>111</v>
      </c>
      <c r="M34" s="127">
        <v>1</v>
      </c>
      <c r="N34" s="110"/>
      <c r="O34" s="110"/>
    </row>
    <row r="35" spans="1:15" ht="75">
      <c r="A35" s="129">
        <v>29</v>
      </c>
      <c r="B35" s="130" t="s">
        <v>86</v>
      </c>
      <c r="C35" s="131" t="s">
        <v>87</v>
      </c>
      <c r="D35" s="131" t="s">
        <v>51</v>
      </c>
      <c r="E35" s="125" t="s">
        <v>116</v>
      </c>
      <c r="F35" s="126" t="s">
        <v>110</v>
      </c>
      <c r="G35" s="126" t="s">
        <v>112</v>
      </c>
      <c r="H35" s="126" t="s">
        <v>109</v>
      </c>
      <c r="I35" s="122">
        <v>44223</v>
      </c>
      <c r="J35" s="127">
        <v>2</v>
      </c>
      <c r="K35" s="128">
        <v>0</v>
      </c>
      <c r="L35" s="132" t="s">
        <v>111</v>
      </c>
      <c r="M35" s="127">
        <v>1</v>
      </c>
      <c r="N35" s="110"/>
      <c r="O35" s="110"/>
    </row>
    <row r="36" spans="1:15" ht="75">
      <c r="A36" s="129">
        <v>30</v>
      </c>
      <c r="B36" s="130" t="s">
        <v>88</v>
      </c>
      <c r="C36" s="131" t="s">
        <v>76</v>
      </c>
      <c r="D36" s="131" t="s">
        <v>51</v>
      </c>
      <c r="E36" s="125" t="s">
        <v>116</v>
      </c>
      <c r="F36" s="126" t="s">
        <v>110</v>
      </c>
      <c r="G36" s="126" t="s">
        <v>112</v>
      </c>
      <c r="H36" s="126" t="s">
        <v>109</v>
      </c>
      <c r="I36" s="122">
        <v>44223</v>
      </c>
      <c r="J36" s="127">
        <v>2</v>
      </c>
      <c r="K36" s="128">
        <v>0</v>
      </c>
      <c r="L36" s="132" t="s">
        <v>111</v>
      </c>
      <c r="M36" s="127">
        <v>1</v>
      </c>
      <c r="N36" s="110"/>
      <c r="O36" s="110"/>
    </row>
    <row r="37" spans="1:15" ht="75">
      <c r="A37" s="129">
        <v>31</v>
      </c>
      <c r="B37" s="130" t="s">
        <v>89</v>
      </c>
      <c r="C37" s="131" t="s">
        <v>90</v>
      </c>
      <c r="D37" s="131" t="s">
        <v>51</v>
      </c>
      <c r="E37" s="125" t="s">
        <v>116</v>
      </c>
      <c r="F37" s="126" t="s">
        <v>110</v>
      </c>
      <c r="G37" s="126" t="s">
        <v>112</v>
      </c>
      <c r="H37" s="126" t="s">
        <v>109</v>
      </c>
      <c r="I37" s="122">
        <v>44223</v>
      </c>
      <c r="J37" s="127">
        <v>2</v>
      </c>
      <c r="K37" s="128">
        <v>0</v>
      </c>
      <c r="L37" s="132" t="s">
        <v>111</v>
      </c>
      <c r="M37" s="127">
        <v>1</v>
      </c>
      <c r="N37" s="110"/>
      <c r="O37" s="110"/>
    </row>
    <row r="38" spans="1:15" ht="75">
      <c r="A38" s="129">
        <v>32</v>
      </c>
      <c r="B38" s="130" t="s">
        <v>91</v>
      </c>
      <c r="C38" s="131" t="s">
        <v>82</v>
      </c>
      <c r="D38" s="131" t="s">
        <v>64</v>
      </c>
      <c r="E38" s="125" t="s">
        <v>116</v>
      </c>
      <c r="F38" s="126" t="s">
        <v>110</v>
      </c>
      <c r="G38" s="126" t="s">
        <v>112</v>
      </c>
      <c r="H38" s="126" t="s">
        <v>109</v>
      </c>
      <c r="I38" s="122">
        <v>44223</v>
      </c>
      <c r="J38" s="127">
        <v>2</v>
      </c>
      <c r="K38" s="128">
        <v>0</v>
      </c>
      <c r="L38" s="132" t="s">
        <v>111</v>
      </c>
      <c r="M38" s="127">
        <v>1</v>
      </c>
      <c r="N38" s="110"/>
      <c r="O38" s="110"/>
    </row>
    <row r="39" spans="1:15" ht="75">
      <c r="A39" s="129">
        <v>33</v>
      </c>
      <c r="B39" s="130" t="s">
        <v>92</v>
      </c>
      <c r="C39" s="131" t="s">
        <v>82</v>
      </c>
      <c r="D39" s="131" t="s">
        <v>64</v>
      </c>
      <c r="E39" s="125" t="s">
        <v>116</v>
      </c>
      <c r="F39" s="126" t="s">
        <v>110</v>
      </c>
      <c r="G39" s="126" t="s">
        <v>112</v>
      </c>
      <c r="H39" s="126" t="s">
        <v>109</v>
      </c>
      <c r="I39" s="122">
        <v>44223</v>
      </c>
      <c r="J39" s="127">
        <v>2</v>
      </c>
      <c r="K39" s="128">
        <v>0</v>
      </c>
      <c r="L39" s="132" t="s">
        <v>111</v>
      </c>
      <c r="M39" s="127">
        <v>1</v>
      </c>
      <c r="N39" s="110"/>
      <c r="O39" s="110"/>
    </row>
    <row r="40" spans="1:15" ht="75">
      <c r="A40" s="129">
        <v>34</v>
      </c>
      <c r="B40" s="130" t="s">
        <v>96</v>
      </c>
      <c r="C40" s="131" t="s">
        <v>90</v>
      </c>
      <c r="D40" s="131" t="s">
        <v>51</v>
      </c>
      <c r="E40" s="125" t="s">
        <v>116</v>
      </c>
      <c r="F40" s="126" t="s">
        <v>110</v>
      </c>
      <c r="G40" s="126" t="s">
        <v>112</v>
      </c>
      <c r="H40" s="126" t="s">
        <v>109</v>
      </c>
      <c r="I40" s="122">
        <v>44223</v>
      </c>
      <c r="J40" s="127">
        <v>2</v>
      </c>
      <c r="K40" s="128">
        <v>0</v>
      </c>
      <c r="L40" s="132" t="s">
        <v>111</v>
      </c>
      <c r="M40" s="127">
        <v>1</v>
      </c>
      <c r="N40" s="110"/>
      <c r="O40" s="110"/>
    </row>
    <row r="41" spans="1:15" ht="75">
      <c r="A41" s="129">
        <v>35</v>
      </c>
      <c r="B41" s="130" t="s">
        <v>97</v>
      </c>
      <c r="C41" s="131" t="s">
        <v>98</v>
      </c>
      <c r="D41" s="131" t="s">
        <v>51</v>
      </c>
      <c r="E41" s="125" t="s">
        <v>116</v>
      </c>
      <c r="F41" s="126" t="s">
        <v>110</v>
      </c>
      <c r="G41" s="126" t="s">
        <v>112</v>
      </c>
      <c r="H41" s="126" t="s">
        <v>109</v>
      </c>
      <c r="I41" s="122">
        <v>44223</v>
      </c>
      <c r="J41" s="127">
        <v>2</v>
      </c>
      <c r="K41" s="128">
        <v>0</v>
      </c>
      <c r="L41" s="132" t="s">
        <v>111</v>
      </c>
      <c r="M41" s="127">
        <v>1</v>
      </c>
      <c r="N41" s="110"/>
      <c r="O41" s="110"/>
    </row>
    <row r="42" spans="1:15" ht="75">
      <c r="A42" s="129">
        <v>36</v>
      </c>
      <c r="B42" s="130" t="s">
        <v>99</v>
      </c>
      <c r="C42" s="131" t="s">
        <v>100</v>
      </c>
      <c r="D42" s="131" t="s">
        <v>64</v>
      </c>
      <c r="E42" s="125" t="s">
        <v>116</v>
      </c>
      <c r="F42" s="126" t="s">
        <v>110</v>
      </c>
      <c r="G42" s="126" t="s">
        <v>112</v>
      </c>
      <c r="H42" s="126" t="s">
        <v>109</v>
      </c>
      <c r="I42" s="122">
        <v>44223</v>
      </c>
      <c r="J42" s="127">
        <v>2</v>
      </c>
      <c r="K42" s="128">
        <v>0</v>
      </c>
      <c r="L42" s="132" t="s">
        <v>111</v>
      </c>
      <c r="M42" s="127">
        <v>1</v>
      </c>
      <c r="N42" s="110"/>
      <c r="O42" s="110"/>
    </row>
    <row r="43" spans="1:15" ht="75">
      <c r="A43" s="129">
        <v>37</v>
      </c>
      <c r="B43" s="130" t="s">
        <v>101</v>
      </c>
      <c r="C43" s="131" t="s">
        <v>100</v>
      </c>
      <c r="D43" s="131" t="s">
        <v>64</v>
      </c>
      <c r="E43" s="125" t="s">
        <v>116</v>
      </c>
      <c r="F43" s="126" t="s">
        <v>110</v>
      </c>
      <c r="G43" s="126" t="s">
        <v>112</v>
      </c>
      <c r="H43" s="126" t="s">
        <v>109</v>
      </c>
      <c r="I43" s="122">
        <v>44223</v>
      </c>
      <c r="J43" s="127">
        <v>2</v>
      </c>
      <c r="K43" s="128">
        <v>0</v>
      </c>
      <c r="L43" s="132" t="s">
        <v>111</v>
      </c>
      <c r="M43" s="127">
        <v>1</v>
      </c>
      <c r="N43" s="110"/>
      <c r="O43" s="110"/>
    </row>
    <row r="44" spans="1:15" ht="75">
      <c r="A44" s="129">
        <v>38</v>
      </c>
      <c r="B44" s="130" t="s">
        <v>102</v>
      </c>
      <c r="C44" s="131" t="s">
        <v>82</v>
      </c>
      <c r="D44" s="131" t="s">
        <v>64</v>
      </c>
      <c r="E44" s="125" t="s">
        <v>116</v>
      </c>
      <c r="F44" s="126" t="s">
        <v>110</v>
      </c>
      <c r="G44" s="126" t="s">
        <v>112</v>
      </c>
      <c r="H44" s="126" t="s">
        <v>109</v>
      </c>
      <c r="I44" s="122">
        <v>44223</v>
      </c>
      <c r="J44" s="127">
        <v>2</v>
      </c>
      <c r="K44" s="128">
        <v>0</v>
      </c>
      <c r="L44" s="132" t="s">
        <v>111</v>
      </c>
      <c r="M44" s="127">
        <v>1</v>
      </c>
      <c r="N44" s="110"/>
      <c r="O44" s="110"/>
    </row>
    <row r="45" spans="1:15" ht="75">
      <c r="A45" s="129">
        <v>39</v>
      </c>
      <c r="B45" s="130" t="s">
        <v>103</v>
      </c>
      <c r="C45" s="131" t="s">
        <v>82</v>
      </c>
      <c r="D45" s="131" t="s">
        <v>64</v>
      </c>
      <c r="E45" s="125" t="s">
        <v>116</v>
      </c>
      <c r="F45" s="126" t="s">
        <v>110</v>
      </c>
      <c r="G45" s="126" t="s">
        <v>112</v>
      </c>
      <c r="H45" s="126" t="s">
        <v>109</v>
      </c>
      <c r="I45" s="122">
        <v>44223</v>
      </c>
      <c r="J45" s="127">
        <v>2</v>
      </c>
      <c r="K45" s="128">
        <v>0</v>
      </c>
      <c r="L45" s="132" t="s">
        <v>111</v>
      </c>
      <c r="M45" s="127">
        <v>1</v>
      </c>
      <c r="N45" s="110"/>
      <c r="O45" s="110"/>
    </row>
    <row r="46" spans="1:15" s="121" customFormat="1" ht="75">
      <c r="A46" s="129">
        <v>40</v>
      </c>
      <c r="B46" s="130" t="s">
        <v>93</v>
      </c>
      <c r="C46" s="131" t="s">
        <v>94</v>
      </c>
      <c r="D46" s="131" t="s">
        <v>51</v>
      </c>
      <c r="E46" s="125" t="s">
        <v>116</v>
      </c>
      <c r="F46" s="126" t="s">
        <v>110</v>
      </c>
      <c r="G46" s="126" t="s">
        <v>112</v>
      </c>
      <c r="H46" s="126" t="s">
        <v>109</v>
      </c>
      <c r="I46" s="122">
        <v>44223</v>
      </c>
      <c r="J46" s="127">
        <v>2</v>
      </c>
      <c r="K46" s="128">
        <v>0</v>
      </c>
      <c r="L46" s="132" t="s">
        <v>111</v>
      </c>
      <c r="M46" s="127">
        <v>1</v>
      </c>
    </row>
    <row r="47" spans="1:15" s="121" customFormat="1" ht="75">
      <c r="A47" s="129">
        <v>41</v>
      </c>
      <c r="B47" s="130" t="s">
        <v>115</v>
      </c>
      <c r="C47" s="131" t="s">
        <v>117</v>
      </c>
      <c r="D47" s="131" t="s">
        <v>51</v>
      </c>
      <c r="E47" s="125" t="s">
        <v>116</v>
      </c>
      <c r="F47" s="126" t="s">
        <v>110</v>
      </c>
      <c r="G47" s="126" t="s">
        <v>112</v>
      </c>
      <c r="H47" s="126" t="s">
        <v>109</v>
      </c>
      <c r="I47" s="122">
        <v>44223</v>
      </c>
      <c r="J47" s="127">
        <v>2</v>
      </c>
      <c r="K47" s="128">
        <v>0</v>
      </c>
      <c r="L47" s="132" t="s">
        <v>111</v>
      </c>
      <c r="M47" s="127">
        <v>1</v>
      </c>
    </row>
    <row r="48" spans="1:15" ht="75">
      <c r="A48" s="129">
        <v>42</v>
      </c>
      <c r="B48" s="130" t="s">
        <v>95</v>
      </c>
      <c r="C48" s="131" t="s">
        <v>90</v>
      </c>
      <c r="D48" s="131" t="s">
        <v>51</v>
      </c>
      <c r="E48" s="125" t="s">
        <v>116</v>
      </c>
      <c r="F48" s="126" t="s">
        <v>110</v>
      </c>
      <c r="G48" s="126" t="s">
        <v>112</v>
      </c>
      <c r="H48" s="126" t="s">
        <v>109</v>
      </c>
      <c r="I48" s="122">
        <v>44223</v>
      </c>
      <c r="J48" s="127">
        <v>2</v>
      </c>
      <c r="K48" s="128">
        <v>0</v>
      </c>
      <c r="L48" s="132" t="s">
        <v>111</v>
      </c>
      <c r="M48" s="127">
        <v>1</v>
      </c>
      <c r="N48" s="110"/>
      <c r="O48" s="110"/>
    </row>
    <row r="49" spans="1:15" ht="75">
      <c r="A49" s="129">
        <v>43</v>
      </c>
      <c r="B49" s="130" t="s">
        <v>104</v>
      </c>
      <c r="C49" s="131" t="s">
        <v>105</v>
      </c>
      <c r="D49" s="131" t="s">
        <v>51</v>
      </c>
      <c r="E49" s="125" t="s">
        <v>116</v>
      </c>
      <c r="F49" s="126" t="s">
        <v>110</v>
      </c>
      <c r="G49" s="126" t="s">
        <v>112</v>
      </c>
      <c r="H49" s="126" t="s">
        <v>109</v>
      </c>
      <c r="I49" s="122">
        <v>44223</v>
      </c>
      <c r="J49" s="127">
        <v>2</v>
      </c>
      <c r="K49" s="128">
        <v>0</v>
      </c>
      <c r="L49" s="132" t="s">
        <v>111</v>
      </c>
      <c r="M49" s="127">
        <v>1</v>
      </c>
      <c r="N49" s="110"/>
      <c r="O49" s="110"/>
    </row>
    <row r="50" spans="1:15" ht="75">
      <c r="A50" s="129">
        <v>44</v>
      </c>
      <c r="B50" s="130" t="s">
        <v>106</v>
      </c>
      <c r="C50" s="131" t="s">
        <v>98</v>
      </c>
      <c r="D50" s="131" t="s">
        <v>51</v>
      </c>
      <c r="E50" s="125" t="s">
        <v>116</v>
      </c>
      <c r="F50" s="126" t="s">
        <v>110</v>
      </c>
      <c r="G50" s="126" t="s">
        <v>112</v>
      </c>
      <c r="H50" s="126" t="s">
        <v>109</v>
      </c>
      <c r="I50" s="122">
        <v>44223</v>
      </c>
      <c r="J50" s="127">
        <v>2</v>
      </c>
      <c r="K50" s="128">
        <v>0</v>
      </c>
      <c r="L50" s="132" t="s">
        <v>111</v>
      </c>
      <c r="M50" s="127">
        <v>1</v>
      </c>
      <c r="N50" s="110"/>
      <c r="O50" s="110"/>
    </row>
    <row r="51" spans="1:15" ht="75">
      <c r="A51" s="129">
        <v>45</v>
      </c>
      <c r="B51" s="130" t="s">
        <v>75</v>
      </c>
      <c r="C51" s="131" t="s">
        <v>76</v>
      </c>
      <c r="D51" s="131" t="s">
        <v>51</v>
      </c>
      <c r="E51" s="125" t="s">
        <v>120</v>
      </c>
      <c r="F51" s="126" t="s">
        <v>121</v>
      </c>
      <c r="G51" s="126" t="s">
        <v>112</v>
      </c>
      <c r="H51" s="126" t="s">
        <v>109</v>
      </c>
      <c r="I51" s="122" t="s">
        <v>122</v>
      </c>
      <c r="J51" s="127">
        <v>2</v>
      </c>
      <c r="K51" s="128">
        <v>0</v>
      </c>
      <c r="L51" s="132" t="s">
        <v>111</v>
      </c>
      <c r="M51" s="127">
        <v>2</v>
      </c>
    </row>
    <row r="52" spans="1:15" ht="75">
      <c r="A52" s="129">
        <v>46</v>
      </c>
      <c r="B52" s="130" t="s">
        <v>77</v>
      </c>
      <c r="C52" s="131" t="s">
        <v>78</v>
      </c>
      <c r="D52" s="131" t="s">
        <v>51</v>
      </c>
      <c r="E52" s="125" t="s">
        <v>120</v>
      </c>
      <c r="F52" s="126" t="s">
        <v>121</v>
      </c>
      <c r="G52" s="126" t="s">
        <v>112</v>
      </c>
      <c r="H52" s="126" t="s">
        <v>109</v>
      </c>
      <c r="I52" s="122" t="s">
        <v>122</v>
      </c>
      <c r="J52" s="127">
        <v>2</v>
      </c>
      <c r="K52" s="128">
        <v>0</v>
      </c>
      <c r="L52" s="132" t="s">
        <v>111</v>
      </c>
      <c r="M52" s="127">
        <v>2</v>
      </c>
    </row>
    <row r="53" spans="1:15" ht="75">
      <c r="A53" s="129">
        <v>47</v>
      </c>
      <c r="B53" s="130" t="s">
        <v>123</v>
      </c>
      <c r="C53" s="131" t="s">
        <v>78</v>
      </c>
      <c r="D53" s="131" t="s">
        <v>51</v>
      </c>
      <c r="E53" s="125" t="s">
        <v>120</v>
      </c>
      <c r="F53" s="126" t="s">
        <v>121</v>
      </c>
      <c r="G53" s="126" t="s">
        <v>112</v>
      </c>
      <c r="H53" s="126" t="s">
        <v>109</v>
      </c>
      <c r="I53" s="122" t="s">
        <v>122</v>
      </c>
      <c r="J53" s="127">
        <v>2</v>
      </c>
      <c r="K53" s="128">
        <v>0</v>
      </c>
      <c r="L53" s="132" t="s">
        <v>111</v>
      </c>
      <c r="M53" s="127">
        <v>2</v>
      </c>
    </row>
    <row r="54" spans="1:15" ht="75">
      <c r="A54" s="129">
        <v>48</v>
      </c>
      <c r="B54" s="130" t="s">
        <v>79</v>
      </c>
      <c r="C54" s="131" t="s">
        <v>80</v>
      </c>
      <c r="D54" s="131" t="s">
        <v>51</v>
      </c>
      <c r="E54" s="125" t="s">
        <v>120</v>
      </c>
      <c r="F54" s="126" t="s">
        <v>121</v>
      </c>
      <c r="G54" s="126" t="s">
        <v>112</v>
      </c>
      <c r="H54" s="126" t="s">
        <v>109</v>
      </c>
      <c r="I54" s="122" t="s">
        <v>122</v>
      </c>
      <c r="J54" s="127">
        <v>2</v>
      </c>
      <c r="K54" s="128">
        <v>0</v>
      </c>
      <c r="L54" s="132" t="s">
        <v>111</v>
      </c>
      <c r="M54" s="127">
        <v>2</v>
      </c>
    </row>
    <row r="55" spans="1:15" ht="75">
      <c r="A55" s="129">
        <v>49</v>
      </c>
      <c r="B55" s="130" t="s">
        <v>81</v>
      </c>
      <c r="C55" s="131" t="s">
        <v>82</v>
      </c>
      <c r="D55" s="131" t="s">
        <v>64</v>
      </c>
      <c r="E55" s="125" t="s">
        <v>120</v>
      </c>
      <c r="F55" s="126" t="s">
        <v>121</v>
      </c>
      <c r="G55" s="126" t="s">
        <v>112</v>
      </c>
      <c r="H55" s="126" t="s">
        <v>109</v>
      </c>
      <c r="I55" s="122" t="s">
        <v>122</v>
      </c>
      <c r="J55" s="127">
        <v>2</v>
      </c>
      <c r="K55" s="128">
        <v>0</v>
      </c>
      <c r="L55" s="132" t="s">
        <v>111</v>
      </c>
      <c r="M55" s="127">
        <v>2</v>
      </c>
    </row>
    <row r="56" spans="1:15" ht="75">
      <c r="A56" s="129">
        <v>50</v>
      </c>
      <c r="B56" s="130" t="s">
        <v>83</v>
      </c>
      <c r="C56" s="131" t="s">
        <v>82</v>
      </c>
      <c r="D56" s="131" t="s">
        <v>64</v>
      </c>
      <c r="E56" s="125" t="s">
        <v>120</v>
      </c>
      <c r="F56" s="126" t="s">
        <v>121</v>
      </c>
      <c r="G56" s="126" t="s">
        <v>112</v>
      </c>
      <c r="H56" s="126" t="s">
        <v>109</v>
      </c>
      <c r="I56" s="122" t="s">
        <v>122</v>
      </c>
      <c r="J56" s="127">
        <v>2</v>
      </c>
      <c r="K56" s="128">
        <v>0</v>
      </c>
      <c r="L56" s="132" t="s">
        <v>111</v>
      </c>
      <c r="M56" s="127">
        <v>2</v>
      </c>
    </row>
    <row r="57" spans="1:15" ht="75">
      <c r="A57" s="129">
        <v>51</v>
      </c>
      <c r="B57" s="130" t="s">
        <v>84</v>
      </c>
      <c r="C57" s="131" t="s">
        <v>82</v>
      </c>
      <c r="D57" s="131" t="s">
        <v>64</v>
      </c>
      <c r="E57" s="125" t="s">
        <v>120</v>
      </c>
      <c r="F57" s="126" t="s">
        <v>121</v>
      </c>
      <c r="G57" s="126" t="s">
        <v>112</v>
      </c>
      <c r="H57" s="126" t="s">
        <v>109</v>
      </c>
      <c r="I57" s="122" t="s">
        <v>122</v>
      </c>
      <c r="J57" s="127">
        <v>2</v>
      </c>
      <c r="K57" s="128">
        <v>0</v>
      </c>
      <c r="L57" s="132" t="s">
        <v>111</v>
      </c>
      <c r="M57" s="127">
        <v>2</v>
      </c>
    </row>
    <row r="58" spans="1:15" ht="75">
      <c r="A58" s="129">
        <v>52</v>
      </c>
      <c r="B58" s="130" t="s">
        <v>85</v>
      </c>
      <c r="C58" s="131" t="s">
        <v>76</v>
      </c>
      <c r="D58" s="131" t="s">
        <v>51</v>
      </c>
      <c r="E58" s="125" t="s">
        <v>120</v>
      </c>
      <c r="F58" s="126" t="s">
        <v>121</v>
      </c>
      <c r="G58" s="126" t="s">
        <v>112</v>
      </c>
      <c r="H58" s="126" t="s">
        <v>109</v>
      </c>
      <c r="I58" s="122" t="s">
        <v>122</v>
      </c>
      <c r="J58" s="127">
        <v>2</v>
      </c>
      <c r="K58" s="128">
        <v>0</v>
      </c>
      <c r="L58" s="132" t="s">
        <v>111</v>
      </c>
      <c r="M58" s="127">
        <v>2</v>
      </c>
    </row>
    <row r="59" spans="1:15" ht="75">
      <c r="A59" s="129">
        <v>53</v>
      </c>
      <c r="B59" s="130" t="s">
        <v>89</v>
      </c>
      <c r="C59" s="131" t="s">
        <v>90</v>
      </c>
      <c r="D59" s="131" t="s">
        <v>51</v>
      </c>
      <c r="E59" s="125" t="s">
        <v>120</v>
      </c>
      <c r="F59" s="126" t="s">
        <v>121</v>
      </c>
      <c r="G59" s="126" t="s">
        <v>112</v>
      </c>
      <c r="H59" s="126" t="s">
        <v>109</v>
      </c>
      <c r="I59" s="122" t="s">
        <v>122</v>
      </c>
      <c r="J59" s="127">
        <v>2</v>
      </c>
      <c r="K59" s="128">
        <v>0</v>
      </c>
      <c r="L59" s="132" t="s">
        <v>111</v>
      </c>
      <c r="M59" s="127">
        <v>2</v>
      </c>
    </row>
    <row r="60" spans="1:15" ht="75">
      <c r="A60" s="129">
        <v>54</v>
      </c>
      <c r="B60" s="130" t="s">
        <v>91</v>
      </c>
      <c r="C60" s="131" t="s">
        <v>82</v>
      </c>
      <c r="D60" s="131" t="s">
        <v>64</v>
      </c>
      <c r="E60" s="125" t="s">
        <v>120</v>
      </c>
      <c r="F60" s="126" t="s">
        <v>121</v>
      </c>
      <c r="G60" s="126" t="s">
        <v>112</v>
      </c>
      <c r="H60" s="126" t="s">
        <v>109</v>
      </c>
      <c r="I60" s="122" t="s">
        <v>122</v>
      </c>
      <c r="J60" s="127">
        <v>2</v>
      </c>
      <c r="K60" s="128">
        <v>0</v>
      </c>
      <c r="L60" s="132" t="s">
        <v>111</v>
      </c>
      <c r="M60" s="127">
        <v>2</v>
      </c>
    </row>
    <row r="61" spans="1:15" ht="75">
      <c r="A61" s="129">
        <v>55</v>
      </c>
      <c r="B61" s="130" t="s">
        <v>92</v>
      </c>
      <c r="C61" s="131" t="s">
        <v>82</v>
      </c>
      <c r="D61" s="131" t="s">
        <v>64</v>
      </c>
      <c r="E61" s="125" t="s">
        <v>120</v>
      </c>
      <c r="F61" s="126" t="s">
        <v>121</v>
      </c>
      <c r="G61" s="126" t="s">
        <v>112</v>
      </c>
      <c r="H61" s="126" t="s">
        <v>109</v>
      </c>
      <c r="I61" s="122" t="s">
        <v>122</v>
      </c>
      <c r="J61" s="127">
        <v>2</v>
      </c>
      <c r="K61" s="128">
        <v>0</v>
      </c>
      <c r="L61" s="132" t="s">
        <v>111</v>
      </c>
      <c r="M61" s="127">
        <v>2</v>
      </c>
    </row>
    <row r="62" spans="1:15" ht="75">
      <c r="A62" s="129">
        <v>56</v>
      </c>
      <c r="B62" s="130" t="s">
        <v>93</v>
      </c>
      <c r="C62" s="131" t="s">
        <v>94</v>
      </c>
      <c r="D62" s="131" t="s">
        <v>51</v>
      </c>
      <c r="E62" s="125" t="s">
        <v>120</v>
      </c>
      <c r="F62" s="126" t="s">
        <v>121</v>
      </c>
      <c r="G62" s="126" t="s">
        <v>112</v>
      </c>
      <c r="H62" s="126" t="s">
        <v>109</v>
      </c>
      <c r="I62" s="122" t="s">
        <v>122</v>
      </c>
      <c r="J62" s="127">
        <v>2</v>
      </c>
      <c r="K62" s="128">
        <v>0</v>
      </c>
      <c r="L62" s="132" t="s">
        <v>111</v>
      </c>
      <c r="M62" s="127">
        <v>2</v>
      </c>
    </row>
    <row r="63" spans="1:15" ht="75">
      <c r="A63" s="129">
        <v>57</v>
      </c>
      <c r="B63" s="130" t="s">
        <v>95</v>
      </c>
      <c r="C63" s="131" t="s">
        <v>90</v>
      </c>
      <c r="D63" s="131" t="s">
        <v>51</v>
      </c>
      <c r="E63" s="125" t="s">
        <v>120</v>
      </c>
      <c r="F63" s="126" t="s">
        <v>121</v>
      </c>
      <c r="G63" s="126" t="s">
        <v>112</v>
      </c>
      <c r="H63" s="126" t="s">
        <v>109</v>
      </c>
      <c r="I63" s="122" t="s">
        <v>122</v>
      </c>
      <c r="J63" s="127">
        <v>2</v>
      </c>
      <c r="K63" s="128">
        <v>0</v>
      </c>
      <c r="L63" s="132" t="s">
        <v>111</v>
      </c>
      <c r="M63" s="127">
        <v>2</v>
      </c>
    </row>
    <row r="64" spans="1:15" ht="75">
      <c r="A64" s="129">
        <v>58</v>
      </c>
      <c r="B64" s="130" t="s">
        <v>86</v>
      </c>
      <c r="C64" s="131" t="s">
        <v>87</v>
      </c>
      <c r="D64" s="131" t="s">
        <v>51</v>
      </c>
      <c r="E64" s="125" t="s">
        <v>120</v>
      </c>
      <c r="F64" s="126" t="s">
        <v>121</v>
      </c>
      <c r="G64" s="126" t="s">
        <v>112</v>
      </c>
      <c r="H64" s="126" t="s">
        <v>109</v>
      </c>
      <c r="I64" s="122" t="s">
        <v>122</v>
      </c>
      <c r="J64" s="127">
        <v>2</v>
      </c>
      <c r="K64" s="128">
        <v>0</v>
      </c>
      <c r="L64" s="132" t="s">
        <v>111</v>
      </c>
      <c r="M64" s="127">
        <v>2</v>
      </c>
    </row>
    <row r="65" spans="1:13" ht="75">
      <c r="A65" s="129">
        <v>59</v>
      </c>
      <c r="B65" s="130" t="s">
        <v>96</v>
      </c>
      <c r="C65" s="131" t="s">
        <v>90</v>
      </c>
      <c r="D65" s="131" t="s">
        <v>51</v>
      </c>
      <c r="E65" s="125" t="s">
        <v>120</v>
      </c>
      <c r="F65" s="126" t="s">
        <v>121</v>
      </c>
      <c r="G65" s="126" t="s">
        <v>112</v>
      </c>
      <c r="H65" s="126" t="s">
        <v>109</v>
      </c>
      <c r="I65" s="122" t="s">
        <v>122</v>
      </c>
      <c r="J65" s="127">
        <v>2</v>
      </c>
      <c r="K65" s="128">
        <v>0</v>
      </c>
      <c r="L65" s="132" t="s">
        <v>111</v>
      </c>
      <c r="M65" s="127">
        <v>2</v>
      </c>
    </row>
    <row r="66" spans="1:13" ht="75">
      <c r="A66" s="129">
        <v>60</v>
      </c>
      <c r="B66" s="130" t="s">
        <v>97</v>
      </c>
      <c r="C66" s="131" t="s">
        <v>98</v>
      </c>
      <c r="D66" s="131" t="s">
        <v>51</v>
      </c>
      <c r="E66" s="125" t="s">
        <v>120</v>
      </c>
      <c r="F66" s="126" t="s">
        <v>121</v>
      </c>
      <c r="G66" s="126" t="s">
        <v>112</v>
      </c>
      <c r="H66" s="126" t="s">
        <v>109</v>
      </c>
      <c r="I66" s="122" t="s">
        <v>122</v>
      </c>
      <c r="J66" s="127">
        <v>2</v>
      </c>
      <c r="K66" s="128">
        <v>0</v>
      </c>
      <c r="L66" s="132" t="s">
        <v>111</v>
      </c>
      <c r="M66" s="127">
        <v>2</v>
      </c>
    </row>
    <row r="67" spans="1:13" ht="75">
      <c r="A67" s="129">
        <v>61</v>
      </c>
      <c r="B67" s="130" t="s">
        <v>99</v>
      </c>
      <c r="C67" s="131" t="s">
        <v>100</v>
      </c>
      <c r="D67" s="131" t="s">
        <v>64</v>
      </c>
      <c r="E67" s="125" t="s">
        <v>120</v>
      </c>
      <c r="F67" s="126" t="s">
        <v>121</v>
      </c>
      <c r="G67" s="126" t="s">
        <v>112</v>
      </c>
      <c r="H67" s="126" t="s">
        <v>109</v>
      </c>
      <c r="I67" s="122" t="s">
        <v>122</v>
      </c>
      <c r="J67" s="127">
        <v>2</v>
      </c>
      <c r="K67" s="128">
        <v>0</v>
      </c>
      <c r="L67" s="132" t="s">
        <v>111</v>
      </c>
      <c r="M67" s="127">
        <v>2</v>
      </c>
    </row>
    <row r="68" spans="1:13" ht="75">
      <c r="A68" s="129">
        <v>62</v>
      </c>
      <c r="B68" s="130" t="s">
        <v>101</v>
      </c>
      <c r="C68" s="131" t="s">
        <v>100</v>
      </c>
      <c r="D68" s="131" t="s">
        <v>64</v>
      </c>
      <c r="E68" s="125" t="s">
        <v>120</v>
      </c>
      <c r="F68" s="126" t="s">
        <v>121</v>
      </c>
      <c r="G68" s="126" t="s">
        <v>112</v>
      </c>
      <c r="H68" s="126" t="s">
        <v>109</v>
      </c>
      <c r="I68" s="122" t="s">
        <v>122</v>
      </c>
      <c r="J68" s="127">
        <v>2</v>
      </c>
      <c r="K68" s="128">
        <v>0</v>
      </c>
      <c r="L68" s="132" t="s">
        <v>111</v>
      </c>
      <c r="M68" s="127">
        <v>2</v>
      </c>
    </row>
    <row r="69" spans="1:13" ht="75">
      <c r="A69" s="129">
        <v>63</v>
      </c>
      <c r="B69" s="130" t="s">
        <v>102</v>
      </c>
      <c r="C69" s="131" t="s">
        <v>82</v>
      </c>
      <c r="D69" s="131" t="s">
        <v>64</v>
      </c>
      <c r="E69" s="125" t="s">
        <v>120</v>
      </c>
      <c r="F69" s="126" t="s">
        <v>121</v>
      </c>
      <c r="G69" s="126" t="s">
        <v>112</v>
      </c>
      <c r="H69" s="126" t="s">
        <v>109</v>
      </c>
      <c r="I69" s="122" t="s">
        <v>122</v>
      </c>
      <c r="J69" s="127">
        <v>2</v>
      </c>
      <c r="K69" s="128">
        <v>0</v>
      </c>
      <c r="L69" s="132" t="s">
        <v>111</v>
      </c>
      <c r="M69" s="127">
        <v>2</v>
      </c>
    </row>
    <row r="70" spans="1:13" ht="75">
      <c r="A70" s="129">
        <v>64</v>
      </c>
      <c r="B70" s="130" t="s">
        <v>103</v>
      </c>
      <c r="C70" s="131" t="s">
        <v>82</v>
      </c>
      <c r="D70" s="131" t="s">
        <v>64</v>
      </c>
      <c r="E70" s="125" t="s">
        <v>120</v>
      </c>
      <c r="F70" s="126" t="s">
        <v>121</v>
      </c>
      <c r="G70" s="126" t="s">
        <v>112</v>
      </c>
      <c r="H70" s="126" t="s">
        <v>109</v>
      </c>
      <c r="I70" s="122" t="s">
        <v>122</v>
      </c>
      <c r="J70" s="127">
        <v>2</v>
      </c>
      <c r="K70" s="128">
        <v>0</v>
      </c>
      <c r="L70" s="132" t="s">
        <v>111</v>
      </c>
      <c r="M70" s="127">
        <v>2</v>
      </c>
    </row>
    <row r="71" spans="1:13" ht="75">
      <c r="A71" s="129">
        <v>65</v>
      </c>
      <c r="B71" s="130" t="s">
        <v>104</v>
      </c>
      <c r="C71" s="131" t="s">
        <v>105</v>
      </c>
      <c r="D71" s="131" t="s">
        <v>51</v>
      </c>
      <c r="E71" s="125" t="s">
        <v>120</v>
      </c>
      <c r="F71" s="126" t="s">
        <v>121</v>
      </c>
      <c r="G71" s="126" t="s">
        <v>112</v>
      </c>
      <c r="H71" s="126" t="s">
        <v>109</v>
      </c>
      <c r="I71" s="122" t="s">
        <v>122</v>
      </c>
      <c r="J71" s="127">
        <v>2</v>
      </c>
      <c r="K71" s="128">
        <v>0</v>
      </c>
      <c r="L71" s="132" t="s">
        <v>111</v>
      </c>
      <c r="M71" s="127">
        <v>2</v>
      </c>
    </row>
    <row r="72" spans="1:13" ht="75">
      <c r="A72" s="129">
        <v>66</v>
      </c>
      <c r="B72" s="130" t="s">
        <v>106</v>
      </c>
      <c r="C72" s="131" t="s">
        <v>98</v>
      </c>
      <c r="D72" s="131" t="s">
        <v>51</v>
      </c>
      <c r="E72" s="125" t="s">
        <v>120</v>
      </c>
      <c r="F72" s="126" t="s">
        <v>121</v>
      </c>
      <c r="G72" s="126" t="s">
        <v>112</v>
      </c>
      <c r="H72" s="126" t="s">
        <v>109</v>
      </c>
      <c r="I72" s="122" t="s">
        <v>122</v>
      </c>
      <c r="J72" s="127">
        <v>2</v>
      </c>
      <c r="K72" s="128">
        <v>0</v>
      </c>
      <c r="L72" s="132" t="s">
        <v>111</v>
      </c>
      <c r="M72" s="127">
        <v>2</v>
      </c>
    </row>
    <row r="73" spans="1:13" ht="75">
      <c r="A73" s="129">
        <v>67</v>
      </c>
      <c r="B73" s="130" t="s">
        <v>118</v>
      </c>
      <c r="C73" s="131" t="s">
        <v>80</v>
      </c>
      <c r="D73" s="131" t="s">
        <v>51</v>
      </c>
      <c r="E73" s="125" t="s">
        <v>120</v>
      </c>
      <c r="F73" s="126" t="s">
        <v>121</v>
      </c>
      <c r="G73" s="126" t="s">
        <v>112</v>
      </c>
      <c r="H73" s="126" t="s">
        <v>109</v>
      </c>
      <c r="I73" s="122" t="s">
        <v>122</v>
      </c>
      <c r="J73" s="127">
        <v>2</v>
      </c>
      <c r="K73" s="128">
        <v>0</v>
      </c>
      <c r="L73" s="132" t="s">
        <v>111</v>
      </c>
      <c r="M73" s="127">
        <v>2</v>
      </c>
    </row>
    <row r="74" spans="1:13" ht="75">
      <c r="A74" s="129">
        <v>68</v>
      </c>
      <c r="B74" s="130" t="s">
        <v>119</v>
      </c>
      <c r="C74" s="131" t="s">
        <v>80</v>
      </c>
      <c r="D74" s="131" t="s">
        <v>51</v>
      </c>
      <c r="E74" s="125" t="s">
        <v>120</v>
      </c>
      <c r="F74" s="126" t="s">
        <v>121</v>
      </c>
      <c r="G74" s="126" t="s">
        <v>112</v>
      </c>
      <c r="H74" s="126" t="s">
        <v>109</v>
      </c>
      <c r="I74" s="122" t="s">
        <v>122</v>
      </c>
      <c r="J74" s="127">
        <v>2</v>
      </c>
      <c r="K74" s="128">
        <v>0</v>
      </c>
      <c r="L74" s="132" t="s">
        <v>111</v>
      </c>
      <c r="M74" s="127">
        <v>2</v>
      </c>
    </row>
    <row r="75" spans="1:13" ht="75">
      <c r="A75" s="129">
        <v>69</v>
      </c>
      <c r="B75" s="130" t="s">
        <v>107</v>
      </c>
      <c r="C75" s="131" t="s">
        <v>108</v>
      </c>
      <c r="D75" s="131" t="s">
        <v>64</v>
      </c>
      <c r="E75" s="125" t="s">
        <v>120</v>
      </c>
      <c r="F75" s="126" t="s">
        <v>121</v>
      </c>
      <c r="G75" s="126" t="s">
        <v>112</v>
      </c>
      <c r="H75" s="126" t="s">
        <v>109</v>
      </c>
      <c r="I75" s="122" t="s">
        <v>122</v>
      </c>
      <c r="J75" s="127">
        <v>2</v>
      </c>
      <c r="K75" s="128">
        <v>0</v>
      </c>
      <c r="L75" s="132" t="s">
        <v>111</v>
      </c>
      <c r="M75" s="127">
        <v>2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860:D1358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859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859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859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859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859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859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865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19685039370078741" right="0.19685039370078741" top="0.78740157480314965" bottom="0.19685039370078741" header="0.11811023622047245" footer="7.874015748031496E-2"/>
  <pageSetup paperSize="9" scale="91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view="pageBreakPreview" zoomScaleNormal="100" zoomScaleSheetLayoutView="100" zoomScalePageLayoutView="120" workbookViewId="0">
      <selection activeCell="T6" sqref="T6"/>
    </sheetView>
  </sheetViews>
  <sheetFormatPr defaultColWidth="9" defaultRowHeight="21.75"/>
  <cols>
    <col min="1" max="1" width="3.140625" style="18" customWidth="1"/>
    <col min="2" max="2" width="19.140625" style="18" customWidth="1"/>
    <col min="3" max="3" width="10.42578125" style="18" customWidth="1"/>
    <col min="4" max="4" width="8.28515625" style="18" customWidth="1"/>
    <col min="5" max="5" width="28.42578125" style="18" customWidth="1"/>
    <col min="6" max="6" width="8.7109375" style="18" customWidth="1"/>
    <col min="7" max="7" width="1.42578125" style="18" customWidth="1"/>
    <col min="8" max="8" width="12.28515625" style="18" customWidth="1"/>
    <col min="9" max="9" width="9.7109375" style="18" customWidth="1"/>
    <col min="10" max="10" width="7.42578125" style="26" customWidth="1"/>
    <col min="11" max="11" width="8.42578125" style="18" customWidth="1"/>
    <col min="12" max="12" width="9.28515625" style="18" customWidth="1"/>
    <col min="13" max="13" width="7" style="18" customWidth="1"/>
    <col min="14" max="14" width="0.85546875" style="18" customWidth="1"/>
    <col min="15" max="15" width="5.140625" style="22" customWidth="1"/>
    <col min="16" max="16384" width="9" style="18"/>
  </cols>
  <sheetData>
    <row r="1" spans="1:17" s="10" customFormat="1" ht="36.75" customHeight="1">
      <c r="A1" s="148" t="s">
        <v>69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52"/>
      <c r="O1" s="20"/>
      <c r="P1" s="8"/>
      <c r="Q1" s="9"/>
    </row>
    <row r="2" spans="1:17" s="10" customFormat="1" ht="24.75" customHeight="1">
      <c r="A2" s="5"/>
      <c r="B2" s="3"/>
      <c r="C2" s="28" t="s">
        <v>7</v>
      </c>
      <c r="D2" s="155" t="str">
        <f>เก็บข้อมูลHRD!C2</f>
        <v>ศูนย์เทคโนโลยีสารสนเทศและการสื่อสาร</v>
      </c>
      <c r="E2" s="155"/>
      <c r="F2" s="155"/>
      <c r="G2" s="155"/>
      <c r="H2" s="155"/>
      <c r="I2" s="155"/>
      <c r="J2" s="156" t="s">
        <v>72</v>
      </c>
      <c r="K2" s="156"/>
      <c r="L2" s="155" t="str">
        <f>เก็บข้อมูลHRD!J4</f>
        <v>นางสาววิลาวัณย์ บัวชื่น</v>
      </c>
      <c r="M2" s="155"/>
      <c r="N2" s="53"/>
      <c r="O2" s="19"/>
    </row>
    <row r="3" spans="1:17" s="10" customFormat="1" ht="4.5" customHeight="1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9"/>
    </row>
    <row r="4" spans="1:17" s="10" customFormat="1" ht="25.5" customHeight="1">
      <c r="A4" s="6"/>
      <c r="B4" s="150" t="s">
        <v>46</v>
      </c>
      <c r="C4" s="151"/>
      <c r="D4" s="71">
        <f>เก็บข้อมูลHRD!D4</f>
        <v>15</v>
      </c>
      <c r="E4" s="29" t="s">
        <v>53</v>
      </c>
      <c r="F4" s="71">
        <f>เก็บข้อมูลHRD!F4</f>
        <v>10</v>
      </c>
      <c r="G4" s="30"/>
      <c r="H4" s="31" t="s">
        <v>47</v>
      </c>
      <c r="I4" s="152">
        <f>เก็บข้อมูลHRD!H4</f>
        <v>2564</v>
      </c>
      <c r="J4" s="153"/>
      <c r="K4" s="154" t="s">
        <v>45</v>
      </c>
      <c r="L4" s="154"/>
      <c r="M4" s="32" t="str">
        <f>เก็บข้อมูลHRD!L4:M4</f>
        <v>9 ก.ย. 64</v>
      </c>
      <c r="N4" s="54"/>
      <c r="O4" s="21"/>
      <c r="P4" s="16"/>
    </row>
    <row r="5" spans="1:17" s="24" customFormat="1" ht="5.25" customHeight="1">
      <c r="A5" s="7"/>
      <c r="B5" s="147"/>
      <c r="C5" s="147"/>
      <c r="D5" s="27"/>
      <c r="E5" s="27"/>
      <c r="F5" s="2"/>
      <c r="G5" s="2"/>
      <c r="H5" s="4"/>
      <c r="I5" s="12"/>
      <c r="J5" s="4"/>
      <c r="K5" s="13"/>
      <c r="L5" s="15"/>
      <c r="M5" s="15"/>
      <c r="N5" s="15"/>
      <c r="O5" s="17"/>
      <c r="P5" s="23"/>
      <c r="Q5" s="23"/>
    </row>
    <row r="6" spans="1:17" s="24" customFormat="1" ht="25.5" customHeight="1">
      <c r="A6" s="166" t="s">
        <v>13</v>
      </c>
      <c r="B6" s="163" t="s">
        <v>34</v>
      </c>
      <c r="C6" s="164"/>
      <c r="D6" s="164"/>
      <c r="E6" s="164"/>
      <c r="F6" s="165"/>
      <c r="G6" s="33"/>
      <c r="H6" s="141" t="s">
        <v>32</v>
      </c>
      <c r="I6" s="141"/>
      <c r="J6" s="141"/>
      <c r="K6" s="140" t="s">
        <v>33</v>
      </c>
      <c r="L6" s="140"/>
      <c r="M6" s="140"/>
      <c r="N6" s="55"/>
      <c r="O6" s="17"/>
      <c r="P6" s="23"/>
      <c r="Q6" s="23"/>
    </row>
    <row r="7" spans="1:17" ht="24.95" customHeight="1">
      <c r="A7" s="167"/>
      <c r="B7" s="180" t="s">
        <v>51</v>
      </c>
      <c r="C7" s="181"/>
      <c r="D7" s="182"/>
      <c r="E7" s="178" t="s">
        <v>64</v>
      </c>
      <c r="F7" s="178"/>
      <c r="G7" s="36"/>
      <c r="H7" s="145" t="s">
        <v>15</v>
      </c>
      <c r="I7" s="145"/>
      <c r="J7" s="37">
        <f>COUNTIF(เก็บข้อมูลHRD!F7:F1865,"ความรู้/ทักษะเฉพาะทางในสายงาน")</f>
        <v>44</v>
      </c>
      <c r="K7" s="142" t="s">
        <v>48</v>
      </c>
      <c r="L7" s="142"/>
      <c r="M7" s="38">
        <f>COUNTIF(เก็บข้อมูลHRD!G7:G1865,"อบรมกับหน่วยงานนอกกรมฯ")</f>
        <v>0</v>
      </c>
      <c r="N7" s="57"/>
    </row>
    <row r="8" spans="1:17" ht="24.95" customHeight="1">
      <c r="A8" s="167"/>
      <c r="B8" s="160" t="s">
        <v>8</v>
      </c>
      <c r="C8" s="160"/>
      <c r="D8" s="34">
        <f t="array" ref="D8">COUNTIFS(เก็บข้อมูลHRD!D7:D1865,"ข้าราชการ",เก็บข้อมูลHRD!M7:M1865,"1")</f>
        <v>27</v>
      </c>
      <c r="E8" s="35" t="s">
        <v>10</v>
      </c>
      <c r="F8" s="34">
        <f t="array" ref="F8">COUNTIFS(เก็บข้อมูลHRD!D7:D1865,"พนักงานราชการ",เก็บข้อมูลHRD!M7:M1865,"1")</f>
        <v>17</v>
      </c>
      <c r="G8" s="36"/>
      <c r="H8" s="145" t="s">
        <v>16</v>
      </c>
      <c r="I8" s="145"/>
      <c r="J8" s="37">
        <f>COUNTIF(เก็บข้อมูลHRD!F7:F1865,"ภาษา")</f>
        <v>0</v>
      </c>
      <c r="K8" s="157" t="s">
        <v>40</v>
      </c>
      <c r="L8" s="157"/>
      <c r="M8" s="38">
        <f>COUNTIF(เก็บข้อมูลHRD!G7:G1865,"อบรมกับหน่วยงานในกรมฯ")</f>
        <v>0</v>
      </c>
      <c r="N8" s="57"/>
      <c r="P8" s="25"/>
    </row>
    <row r="9" spans="1:17" ht="24.95" customHeight="1">
      <c r="A9" s="167"/>
      <c r="B9" s="160" t="s">
        <v>9</v>
      </c>
      <c r="C9" s="160"/>
      <c r="D9" s="39">
        <f t="array" ref="D9">SUMPRODUCT(IF(เก็บข้อมูลHRD!D7:D1865="ข้าราชการ",IF(เก็บข้อมูลHRD!B7:B1865&lt;&gt;"",IF(เก็บข้อมูลHRD!M7:M1865=1,1/COUNTIFS(เก็บข้อมูลHRD!B7:B1865,เก็บข้อมูลHRD!B7:B1865,เก็บข้อมูลHRD!D7:D1865,"ข้าราชการ",เก็บข้อมูลHRD!B7:B1865,"&lt;&gt;",เก็บข้อมูลHRD!M7:M1865,"=1")))))</f>
        <v>14</v>
      </c>
      <c r="E9" s="35" t="s">
        <v>11</v>
      </c>
      <c r="F9" s="34">
        <f t="array" ref="F9">SUMPRODUCT(IF(เก็บข้อมูลHRD!D7:D1865="พนักงานราชการ",IF(เก็บข้อมูลHRD!B7:B1865&lt;&gt;"",IF(เก็บข้อมูลHRD!M7:M1865=1,1/COUNTIFS(เก็บข้อมูลHRD!B7:B1865,เก็บข้อมูลHRD!B7:B1865,เก็บข้อมูลHRD!D7:D1865,"พนักงานราชการ",เก็บข้อมูลHRD!B7:B1865,"&lt;&gt;",เก็บข้อมูลHRD!M7:M1865,"=1")))))</f>
        <v>10</v>
      </c>
      <c r="G9" s="41"/>
      <c r="H9" s="145" t="s">
        <v>17</v>
      </c>
      <c r="I9" s="145"/>
      <c r="J9" s="37">
        <f>COUNTIF(เก็บข้อมูลHRD!F7:F1865,"ภาวะผู้นำ/คุณธรรม/จริยธรรม")</f>
        <v>0</v>
      </c>
      <c r="K9" s="142" t="s">
        <v>49</v>
      </c>
      <c r="L9" s="142"/>
      <c r="M9" s="38">
        <f>COUNTIF(เก็บข้อมูลHRD!G7:G1865,"e-Learning")</f>
        <v>0</v>
      </c>
      <c r="N9" s="57"/>
    </row>
    <row r="10" spans="1:17" ht="24.95" customHeight="1">
      <c r="A10" s="168"/>
      <c r="B10" s="160" t="s">
        <v>73</v>
      </c>
      <c r="C10" s="160"/>
      <c r="D10" s="40">
        <f t="array" ref="D10">D9/D4*100</f>
        <v>93.333333333333329</v>
      </c>
      <c r="E10" s="35" t="s">
        <v>74</v>
      </c>
      <c r="F10" s="40">
        <f t="array" ref="F10">F9/F4*100</f>
        <v>100</v>
      </c>
      <c r="G10" s="42"/>
      <c r="H10" s="145" t="s">
        <v>18</v>
      </c>
      <c r="I10" s="145"/>
      <c r="J10" s="37">
        <f t="array" ref="J10">COUNTIF(เก็บข้อมูลHRD!F7:F865,"จิตอาสา/บริการ")</f>
        <v>0</v>
      </c>
      <c r="K10" s="142" t="s">
        <v>23</v>
      </c>
      <c r="L10" s="142"/>
      <c r="M10" s="38">
        <f>COUNTIF(เก็บข้อมูลHRD!G7:G1865,"ชุมชนนักปฏิบัติ(CoP)")</f>
        <v>69</v>
      </c>
      <c r="N10" s="57"/>
    </row>
    <row r="11" spans="1:17" ht="24.95" customHeight="1">
      <c r="A11" s="175" t="s">
        <v>14</v>
      </c>
      <c r="B11" s="172" t="s">
        <v>35</v>
      </c>
      <c r="C11" s="173"/>
      <c r="D11" s="173"/>
      <c r="E11" s="173"/>
      <c r="F11" s="174"/>
      <c r="G11" s="36"/>
      <c r="H11" s="145" t="s">
        <v>19</v>
      </c>
      <c r="I11" s="145"/>
      <c r="J11" s="37">
        <f>COUNTIF(เก็บข้อมูลHRD!F7:F1865,"ความรับผิดชอบ/ซื่อสัตย์สุจริต")</f>
        <v>0</v>
      </c>
      <c r="K11" s="142" t="s">
        <v>26</v>
      </c>
      <c r="L11" s="142"/>
      <c r="M11" s="38">
        <f>COUNTIF(เก็บข้อมูลHRD!G7:G1865,"สอนงาน")</f>
        <v>0</v>
      </c>
      <c r="N11" s="57"/>
    </row>
    <row r="12" spans="1:17" ht="24.95" customHeight="1">
      <c r="A12" s="176"/>
      <c r="B12" s="169" t="s">
        <v>51</v>
      </c>
      <c r="C12" s="170"/>
      <c r="D12" s="171"/>
      <c r="E12" s="179" t="s">
        <v>64</v>
      </c>
      <c r="F12" s="179"/>
      <c r="G12" s="36"/>
      <c r="H12" s="145" t="s">
        <v>20</v>
      </c>
      <c r="I12" s="145"/>
      <c r="J12" s="37">
        <f>COUNTIF(เก็บข้อมูลHRD!F7:F1865,"ทำงานเป็นทีม")</f>
        <v>0</v>
      </c>
      <c r="K12" s="142" t="s">
        <v>27</v>
      </c>
      <c r="L12" s="142"/>
      <c r="M12" s="38">
        <f>COUNTIF(เก็บข้อมูลHRD!G7:G1865,"มอบหมายงาน")</f>
        <v>0</v>
      </c>
      <c r="N12" s="57"/>
    </row>
    <row r="13" spans="1:17" ht="24.95" customHeight="1">
      <c r="A13" s="176"/>
      <c r="B13" s="144" t="s">
        <v>8</v>
      </c>
      <c r="C13" s="144"/>
      <c r="D13" s="34">
        <f t="array" ref="D13">COUNTIFS(เก็บข้อมูลHRD!D7:D1865,"ข้าราชการ",เก็บข้อมูลHRD!M7:M1865,"2")</f>
        <v>15</v>
      </c>
      <c r="E13" s="35" t="s">
        <v>10</v>
      </c>
      <c r="F13" s="34">
        <f t="array" ref="F13">COUNTIFS(เก็บข้อมูลHRD!D7:D1865,"พนักงานราชการ",เก็บข้อมูลHRD!M7:M1865,"2")</f>
        <v>10</v>
      </c>
      <c r="G13" s="41"/>
      <c r="H13" s="145" t="s">
        <v>24</v>
      </c>
      <c r="I13" s="145"/>
      <c r="J13" s="37">
        <f>COUNTIF(เก็บข้อมูลHRD!F7:F1865,"คิดค้น/ใช้นวัตกรรมใหม่ๆ")</f>
        <v>0</v>
      </c>
      <c r="K13" s="142" t="s">
        <v>28</v>
      </c>
      <c r="L13" s="142"/>
      <c r="M13" s="38">
        <f>COUNTIF(เก็บข้อมูลHRD!G7:G1865,"ดูงานนอกสถานที่")</f>
        <v>0</v>
      </c>
      <c r="N13" s="57"/>
      <c r="Q13" s="18" t="s">
        <v>56</v>
      </c>
    </row>
    <row r="14" spans="1:17" ht="24.95" customHeight="1">
      <c r="A14" s="176"/>
      <c r="B14" s="144" t="s">
        <v>9</v>
      </c>
      <c r="C14" s="144"/>
      <c r="D14" s="34">
        <f t="array" ref="D14">SUMPRODUCT(IF(เก็บข้อมูลHRD!D7:D1865="ข้าราชการ",IF(เก็บข้อมูลHRD!B7:B1865&lt;&gt;"",IF(เก็บข้อมูลHRD!M7:M1865=2,1/COUNTIFS(เก็บข้อมูลHRD!B7:B1865,เก็บข้อมูลHRD!B7:B1865,เก็บข้อมูลHRD!D7:D1865,"ข้าราชการ",เก็บข้อมูลHRD!B7:B1865,"&lt;&gt;",เก็บข้อมูลHRD!M7:M1865,"=2")))))</f>
        <v>15</v>
      </c>
      <c r="E14" s="35" t="s">
        <v>11</v>
      </c>
      <c r="F14" s="34">
        <f t="array" ref="F14">SUMPRODUCT(IF(เก็บข้อมูลHRD!D7:D1865="พนักงานราชการ",IF(เก็บข้อมูลHRD!B7:B1865&lt;&gt;"",IF(เก็บข้อมูลHRD!M7:M1865=2,1/COUNTIFS(เก็บข้อมูลHRD!B7:B1865,เก็บข้อมูลHRD!B7:B1865,เก็บข้อมูลHRD!D7:D1865,"พนักงานราชการ",เก็บข้อมูลHRD!B7:B1865,"&lt;&gt;",เก็บข้อมูลHRD!M7:M1865,"=2")))))</f>
        <v>10</v>
      </c>
      <c r="G14" s="42"/>
      <c r="H14" s="145" t="s">
        <v>25</v>
      </c>
      <c r="I14" s="145"/>
      <c r="J14" s="37">
        <f>COUNTIF(เก็บข้อมูลHRD!F7:F1865,"กฎหมาย/กฎระเบียบฯ")</f>
        <v>0</v>
      </c>
      <c r="K14" s="142" t="s">
        <v>29</v>
      </c>
      <c r="L14" s="142"/>
      <c r="M14" s="38">
        <f>COUNTIF(เก็บข้อมูลHRD!G7:G1865,"หมุนเวียนงาน")</f>
        <v>0</v>
      </c>
      <c r="N14" s="57"/>
    </row>
    <row r="15" spans="1:17" ht="24.95" customHeight="1">
      <c r="A15" s="177"/>
      <c r="B15" s="144" t="s">
        <v>73</v>
      </c>
      <c r="C15" s="144"/>
      <c r="D15" s="40">
        <f>D14/D4*100</f>
        <v>100</v>
      </c>
      <c r="E15" s="35" t="s">
        <v>74</v>
      </c>
      <c r="F15" s="40">
        <f>F14/F4*100</f>
        <v>100</v>
      </c>
      <c r="G15" s="36"/>
      <c r="H15" s="145" t="s">
        <v>21</v>
      </c>
      <c r="I15" s="145"/>
      <c r="J15" s="37">
        <f>COUNTIF(เก็บข้อมูลHRD!F7:F1865,"การใช้เทคโนโลยี")</f>
        <v>25</v>
      </c>
      <c r="K15" s="142" t="s">
        <v>30</v>
      </c>
      <c r="L15" s="142"/>
      <c r="M15" s="38">
        <f>COUNTIF(เก็บข้อมูลHRD!G7:G1865,"เรียนรู้ด้วยตนเอง")</f>
        <v>0</v>
      </c>
      <c r="N15" s="57"/>
    </row>
    <row r="16" spans="1:17" ht="24.95" customHeight="1">
      <c r="A16" s="187" t="s">
        <v>12</v>
      </c>
      <c r="B16" s="161" t="s">
        <v>36</v>
      </c>
      <c r="C16" s="161"/>
      <c r="D16" s="161"/>
      <c r="E16" s="161"/>
      <c r="F16" s="162"/>
      <c r="G16" s="36"/>
      <c r="H16" s="145" t="s">
        <v>22</v>
      </c>
      <c r="I16" s="145"/>
      <c r="J16" s="37">
        <f>COUNTIF(เก็บข้อมูลHRD!F7:F1865,"ทักษะการคิด")</f>
        <v>0</v>
      </c>
      <c r="K16" s="142" t="s">
        <v>31</v>
      </c>
      <c r="L16" s="142"/>
      <c r="M16" s="38">
        <f>COUNTIF(เก็บข้อมูลHRD!G7:G1865,"อื่นๆ")</f>
        <v>0</v>
      </c>
      <c r="N16" s="57"/>
    </row>
    <row r="17" spans="1:18" ht="23.25" customHeight="1">
      <c r="A17" s="187"/>
      <c r="B17" s="161" t="s">
        <v>51</v>
      </c>
      <c r="C17" s="161"/>
      <c r="D17" s="162"/>
      <c r="E17" s="188" t="s">
        <v>64</v>
      </c>
      <c r="F17" s="188"/>
      <c r="G17" s="41"/>
      <c r="H17" s="143" t="s">
        <v>52</v>
      </c>
      <c r="I17" s="143"/>
      <c r="J17" s="64">
        <f>SUM(J7:J16)</f>
        <v>69</v>
      </c>
      <c r="K17" s="143" t="s">
        <v>52</v>
      </c>
      <c r="L17" s="143"/>
      <c r="M17" s="65">
        <f>SUM(M7:M16)</f>
        <v>69</v>
      </c>
      <c r="N17" s="57"/>
    </row>
    <row r="18" spans="1:18" ht="24.95" customHeight="1">
      <c r="A18" s="187"/>
      <c r="B18" s="146" t="s">
        <v>8</v>
      </c>
      <c r="C18" s="144"/>
      <c r="D18" s="34">
        <f>COUNTIF(เก็บข้อมูลHRD!D7:D1865,"ข้าราชการ")</f>
        <v>42</v>
      </c>
      <c r="E18" s="35" t="s">
        <v>10</v>
      </c>
      <c r="F18" s="34">
        <f t="array" ref="F18">COUNTIF(เก็บข้อมูลHRD!D7:D1865,"พนักงานราชการ")</f>
        <v>27</v>
      </c>
      <c r="G18" s="42"/>
      <c r="H18" s="184" t="s">
        <v>65</v>
      </c>
      <c r="I18" s="185"/>
      <c r="J18" s="185"/>
      <c r="K18" s="185"/>
      <c r="L18" s="185"/>
      <c r="M18" s="185"/>
      <c r="N18" s="42"/>
    </row>
    <row r="19" spans="1:18" ht="28.5" customHeight="1">
      <c r="A19" s="187"/>
      <c r="B19" s="146" t="s">
        <v>9</v>
      </c>
      <c r="C19" s="144"/>
      <c r="D19" s="34">
        <f t="array" ref="D19">SUMPRODUCT(IF(เก็บข้อมูลHRD!D7:D1865="ข้าราชการ",IF(เก็บข้อมูลHRD!B7:B1865&lt;&gt;"",1/COUNTIFS(เก็บข้อมูลHRD!B7:B1865,เก็บข้อมูลHRD!B7:B1865,เก็บข้อมูลHRD!D7:D1865,"ข้าราชการ",เก็บข้อมูลHRD!B7:B1865,"&lt;&gt;"))))</f>
        <v>17.000000000000007</v>
      </c>
      <c r="E19" s="35" t="s">
        <v>11</v>
      </c>
      <c r="F19" s="34">
        <f t="array" ref="F19">SUMPRODUCT(IF(เก็บข้อมูลHRD!D7:D1865="พนักงานราชการ",IF(เก็บข้อมูลHRD!B7:B1865&lt;&gt;"",1/COUNTIFS(เก็บข้อมูลHRD!B7:B1865,เก็บข้อมูลHRD!B7:B1865,เก็บข้อมูลHRD!D7:D1865,"พนักงานราชการ",เก็บข้อมูลHRD!B7:B1865,"&lt;&gt;"))))</f>
        <v>10</v>
      </c>
      <c r="G19" s="41"/>
      <c r="H19" s="186"/>
      <c r="I19" s="186"/>
      <c r="J19" s="186"/>
      <c r="K19" s="186"/>
      <c r="L19" s="186"/>
      <c r="M19" s="186"/>
      <c r="N19" s="56"/>
    </row>
    <row r="20" spans="1:18" ht="24.95" customHeight="1">
      <c r="A20" s="187"/>
      <c r="B20" s="146" t="s">
        <v>73</v>
      </c>
      <c r="C20" s="144"/>
      <c r="D20" s="40">
        <f>D19/D4*100</f>
        <v>113.33333333333337</v>
      </c>
      <c r="E20" s="35" t="s">
        <v>74</v>
      </c>
      <c r="F20" s="40">
        <f>F19/F4*100</f>
        <v>100</v>
      </c>
      <c r="G20" s="42"/>
      <c r="H20" s="186"/>
      <c r="I20" s="186"/>
      <c r="J20" s="186"/>
      <c r="K20" s="186"/>
      <c r="L20" s="186"/>
      <c r="M20" s="186"/>
      <c r="N20" s="47"/>
    </row>
    <row r="21" spans="1:18" ht="25.5" customHeight="1">
      <c r="A21" s="187"/>
      <c r="B21" s="158" t="s">
        <v>39</v>
      </c>
      <c r="C21" s="158"/>
      <c r="D21" s="158"/>
      <c r="E21" s="158"/>
      <c r="F21" s="159"/>
      <c r="G21" s="72"/>
      <c r="H21" s="186"/>
      <c r="I21" s="186"/>
      <c r="J21" s="186"/>
      <c r="K21" s="186"/>
      <c r="L21" s="186"/>
      <c r="M21" s="186"/>
      <c r="N21" s="47"/>
      <c r="R21" s="18" t="s">
        <v>56</v>
      </c>
    </row>
    <row r="22" spans="1:18" ht="24" customHeight="1">
      <c r="A22" s="187"/>
      <c r="B22" s="189" t="s">
        <v>38</v>
      </c>
      <c r="C22" s="190"/>
      <c r="D22" s="43">
        <f t="array" ref="D22">SUMPRODUCT(IF(เก็บข้อมูลHRD!L7:L1865="มี",IF(เก็บข้อมูลHRD!B7:B1865&lt;&gt;"",1/COUNTIFS(เก็บข้อมูลHRD!B7:B1865,เก็บข้อมูลHRD!B7:B1865,เก็บข้อมูลHRD!L7:L1865,"มี",เก็บข้อมูลHRD!B7:B1865,"&lt;&gt;"))))</f>
        <v>26.999999999999982</v>
      </c>
      <c r="E22" s="35" t="s">
        <v>37</v>
      </c>
      <c r="F22" s="40">
        <f t="array" ref="F22">(D22/SUMPRODUCT((เก็บข้อมูลHRD!B7:B1865&lt;&gt;"")/COUNTIF(เก็บข้อมูลHRD!B7:B1865,เก็บข้อมูลHRD!B7:B1865&amp;"")))*100</f>
        <v>100</v>
      </c>
      <c r="G22" s="73"/>
      <c r="H22" s="186"/>
      <c r="I22" s="186"/>
      <c r="J22" s="186"/>
      <c r="K22" s="186"/>
      <c r="L22" s="186"/>
      <c r="M22" s="186"/>
      <c r="N22" s="47"/>
    </row>
    <row r="23" spans="1:18" ht="24">
      <c r="A23" s="187"/>
      <c r="B23" s="158" t="s">
        <v>41</v>
      </c>
      <c r="C23" s="158"/>
      <c r="D23" s="158"/>
      <c r="E23" s="158"/>
      <c r="F23" s="159"/>
      <c r="G23" s="73"/>
      <c r="H23" s="186"/>
      <c r="I23" s="186"/>
      <c r="J23" s="186"/>
      <c r="K23" s="186"/>
      <c r="L23" s="186"/>
      <c r="M23" s="186"/>
      <c r="N23" s="73"/>
    </row>
    <row r="24" spans="1:18" ht="21.75" customHeight="1">
      <c r="A24" s="187"/>
      <c r="B24" s="189" t="s">
        <v>42</v>
      </c>
      <c r="C24" s="190"/>
      <c r="D24" s="44">
        <f t="array" ref="D24">SUM(เก็บข้อมูลHRD!K7:K1865)</f>
        <v>0</v>
      </c>
      <c r="E24" s="45" t="s">
        <v>57</v>
      </c>
      <c r="F24" s="46" t="e">
        <f t="array" ref="F24">AVERAGEIF(เก็บข้อมูลHRD!K7:K1865,"&lt;&gt;0")</f>
        <v>#DIV/0!</v>
      </c>
      <c r="G24" s="73"/>
      <c r="H24" s="183" t="s">
        <v>60</v>
      </c>
      <c r="I24" s="183"/>
      <c r="J24" s="183"/>
      <c r="K24" s="183"/>
      <c r="L24" s="183"/>
      <c r="M24" s="73"/>
      <c r="N24" s="73"/>
    </row>
    <row r="25" spans="1:18">
      <c r="B25" s="139"/>
      <c r="C25" s="139"/>
      <c r="D25" s="139"/>
      <c r="E25" s="13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31"/>
  <sheetViews>
    <sheetView view="pageBreakPreview" topLeftCell="A19" zoomScaleNormal="100" zoomScaleSheetLayoutView="100" workbookViewId="0">
      <selection activeCell="C8" sqref="C8"/>
    </sheetView>
  </sheetViews>
  <sheetFormatPr defaultColWidth="9" defaultRowHeight="26.25"/>
  <cols>
    <col min="1" max="1" width="10.42578125" style="68" customWidth="1"/>
    <col min="2" max="2" width="42" style="69" customWidth="1"/>
    <col min="3" max="3" width="37.5703125" style="70" customWidth="1"/>
    <col min="4" max="4" width="44.7109375" style="68" customWidth="1"/>
    <col min="5" max="16384" width="9" style="58"/>
  </cols>
  <sheetData>
    <row r="1" spans="1:4" ht="36">
      <c r="A1" s="192" t="s">
        <v>62</v>
      </c>
      <c r="B1" s="192"/>
      <c r="C1" s="192"/>
      <c r="D1" s="192"/>
    </row>
    <row r="2" spans="1:4" ht="92.25" customHeight="1">
      <c r="A2" s="191" t="s">
        <v>71</v>
      </c>
      <c r="B2" s="191"/>
      <c r="C2" s="191"/>
      <c r="D2" s="191"/>
    </row>
    <row r="3" spans="1:4" ht="186.75" customHeight="1">
      <c r="A3" s="191" t="s">
        <v>67</v>
      </c>
      <c r="B3" s="191"/>
      <c r="C3" s="191"/>
      <c r="D3" s="191"/>
    </row>
    <row r="4" spans="1:4" s="62" customFormat="1" ht="52.5">
      <c r="A4" s="59" t="s">
        <v>55</v>
      </c>
      <c r="B4" s="60" t="s">
        <v>61</v>
      </c>
      <c r="C4" s="61" t="s">
        <v>1</v>
      </c>
      <c r="D4" s="63" t="s">
        <v>63</v>
      </c>
    </row>
    <row r="5" spans="1:4">
      <c r="A5" s="66">
        <v>1</v>
      </c>
      <c r="B5" s="74" t="s">
        <v>75</v>
      </c>
      <c r="C5" s="75" t="s">
        <v>76</v>
      </c>
      <c r="D5" s="67" t="str">
        <f>IF(COUNTIF(เก็บข้อมูลHRD!$B$7:$B$1865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66">
        <v>2</v>
      </c>
      <c r="B6" s="74" t="s">
        <v>77</v>
      </c>
      <c r="C6" s="75" t="s">
        <v>78</v>
      </c>
      <c r="D6" s="67" t="str">
        <f>IF(COUNTIF(เก็บข้อมูลHRD!$B$7:$B$1865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66">
        <v>3</v>
      </c>
      <c r="B7" s="74" t="s">
        <v>123</v>
      </c>
      <c r="C7" s="75" t="s">
        <v>78</v>
      </c>
      <c r="D7" s="67" t="str">
        <f>IF(COUNTIF(เก็บข้อมูลHRD!$B$7:$B$1865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66">
        <v>4</v>
      </c>
      <c r="B8" s="74" t="s">
        <v>79</v>
      </c>
      <c r="C8" s="75" t="s">
        <v>80</v>
      </c>
      <c r="D8" s="67" t="str">
        <f>IF(COUNTIF(เก็บข้อมูลHRD!$B$7:$B$1865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66">
        <v>5</v>
      </c>
      <c r="B9" s="74" t="s">
        <v>81</v>
      </c>
      <c r="C9" s="75" t="s">
        <v>82</v>
      </c>
      <c r="D9" s="67" t="str">
        <f>IF(COUNTIF(เก็บข้อมูลHRD!$B$7:$B$1865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66">
        <v>6</v>
      </c>
      <c r="B10" s="74" t="s">
        <v>83</v>
      </c>
      <c r="C10" s="75" t="s">
        <v>82</v>
      </c>
      <c r="D10" s="67" t="str">
        <f>IF(COUNTIF(เก็บข้อมูลHRD!$B$7:$B$1865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66">
        <v>7</v>
      </c>
      <c r="B11" s="74" t="s">
        <v>84</v>
      </c>
      <c r="C11" s="75" t="s">
        <v>82</v>
      </c>
      <c r="D11" s="67" t="str">
        <f>IF(COUNTIF(เก็บข้อมูลHRD!$B$7:$B$1865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66">
        <v>8</v>
      </c>
      <c r="B12" s="74" t="s">
        <v>85</v>
      </c>
      <c r="C12" s="75" t="s">
        <v>76</v>
      </c>
      <c r="D12" s="67" t="str">
        <f>IF(COUNTIF(เก็บข้อมูลHRD!$B$7:$B$1865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66">
        <v>9</v>
      </c>
      <c r="B13" s="74" t="s">
        <v>86</v>
      </c>
      <c r="C13" s="75" t="s">
        <v>87</v>
      </c>
      <c r="D13" s="67" t="str">
        <f>IF(COUNTIF(เก็บข้อมูลHRD!$B$7:$B$1865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66">
        <v>10</v>
      </c>
      <c r="B14" s="74" t="s">
        <v>88</v>
      </c>
      <c r="C14" s="75" t="s">
        <v>76</v>
      </c>
      <c r="D14" s="67" t="str">
        <f>IF(COUNTIF(เก็บข้อมูลHRD!$B$7:$B$1865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66">
        <v>11</v>
      </c>
      <c r="B15" s="74" t="s">
        <v>89</v>
      </c>
      <c r="C15" s="75" t="s">
        <v>90</v>
      </c>
      <c r="D15" s="67" t="str">
        <f>IF(COUNTIF(เก็บข้อมูลHRD!$B$7:$B$1865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66">
        <v>12</v>
      </c>
      <c r="B16" s="74" t="s">
        <v>91</v>
      </c>
      <c r="C16" s="75" t="s">
        <v>82</v>
      </c>
      <c r="D16" s="67" t="str">
        <f>IF(COUNTIF(เก็บข้อมูลHRD!$B$7:$B$1865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66">
        <v>13</v>
      </c>
      <c r="B17" s="74" t="s">
        <v>92</v>
      </c>
      <c r="C17" s="75" t="s">
        <v>82</v>
      </c>
      <c r="D17" s="67" t="str">
        <f>IF(COUNTIF(เก็บข้อมูลHRD!$B$7:$B$1865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66">
        <v>14</v>
      </c>
      <c r="B18" s="74" t="s">
        <v>96</v>
      </c>
      <c r="C18" s="75" t="s">
        <v>90</v>
      </c>
      <c r="D18" s="67" t="str">
        <f>IF(COUNTIF(เก็บข้อมูลHRD!$B$7:$B$1865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66">
        <v>15</v>
      </c>
      <c r="B19" s="74" t="s">
        <v>97</v>
      </c>
      <c r="C19" s="75" t="s">
        <v>98</v>
      </c>
      <c r="D19" s="67" t="str">
        <f>IF(COUNTIF(เก็บข้อมูลHRD!$B$7:$B$1865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66">
        <v>16</v>
      </c>
      <c r="B20" s="74" t="s">
        <v>99</v>
      </c>
      <c r="C20" s="75" t="s">
        <v>100</v>
      </c>
      <c r="D20" s="67" t="str">
        <f>IF(COUNTIF(เก็บข้อมูลHRD!$B$7:$B$1865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66">
        <v>17</v>
      </c>
      <c r="B21" s="74" t="s">
        <v>101</v>
      </c>
      <c r="C21" s="75" t="s">
        <v>100</v>
      </c>
      <c r="D21" s="67" t="str">
        <f>IF(COUNTIF(เก็บข้อมูลHRD!$B$7:$B$1865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66">
        <v>18</v>
      </c>
      <c r="B22" s="74" t="s">
        <v>102</v>
      </c>
      <c r="C22" s="75" t="s">
        <v>82</v>
      </c>
      <c r="D22" s="67" t="str">
        <f>IF(COUNTIF(เก็บข้อมูลHRD!$B$7:$B$1865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66">
        <v>19</v>
      </c>
      <c r="B23" s="74" t="s">
        <v>103</v>
      </c>
      <c r="C23" s="75" t="s">
        <v>82</v>
      </c>
      <c r="D23" s="67" t="str">
        <f>IF(COUNTIF(เก็บข้อมูลHRD!$B$7:$B$1865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66">
        <v>20</v>
      </c>
      <c r="B24" s="74" t="s">
        <v>93</v>
      </c>
      <c r="C24" s="75" t="s">
        <v>94</v>
      </c>
      <c r="D24" s="67" t="str">
        <f>IF(COUNTIF(เก็บข้อมูลHRD!$B$7:$B$1865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66">
        <v>21</v>
      </c>
      <c r="B25" s="74" t="s">
        <v>115</v>
      </c>
      <c r="C25" s="75" t="s">
        <v>117</v>
      </c>
      <c r="D25" s="67" t="str">
        <f>IF(COUNTIF(เก็บข้อมูลHRD!$B$7:$B$1865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66">
        <v>22</v>
      </c>
      <c r="B26" s="74" t="s">
        <v>95</v>
      </c>
      <c r="C26" s="75" t="s">
        <v>90</v>
      </c>
      <c r="D26" s="67" t="str">
        <f>IF(COUNTIF(เก็บข้อมูลHRD!$B$7:$B$1865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66">
        <v>23</v>
      </c>
      <c r="B27" s="74" t="s">
        <v>104</v>
      </c>
      <c r="C27" s="75" t="s">
        <v>105</v>
      </c>
      <c r="D27" s="67" t="str">
        <f>IF(COUNTIF(เก็บข้อมูลHRD!$B$7:$B$1865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66">
        <v>24</v>
      </c>
      <c r="B28" s="74" t="s">
        <v>106</v>
      </c>
      <c r="C28" s="75" t="s">
        <v>98</v>
      </c>
      <c r="D28" s="67" t="str">
        <f>IF(COUNTIF(เก็บข้อมูลHRD!$B$7:$B$1865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66">
        <v>25</v>
      </c>
      <c r="B29" s="74" t="s">
        <v>118</v>
      </c>
      <c r="C29" s="75" t="s">
        <v>80</v>
      </c>
      <c r="D29" s="67" t="str">
        <f>IF(COUNTIF(เก็บข้อมูลHRD!$B$7:$B$1865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66">
        <v>26</v>
      </c>
      <c r="B30" s="74" t="s">
        <v>119</v>
      </c>
      <c r="C30" s="75" t="s">
        <v>80</v>
      </c>
      <c r="D30" s="67" t="str">
        <f>IF(COUNTIF(เก็บข้อมูลHRD!$B$7:$B$1865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66">
        <v>27</v>
      </c>
      <c r="B31" s="74" t="s">
        <v>107</v>
      </c>
      <c r="C31" s="75" t="s">
        <v>108</v>
      </c>
      <c r="D31" s="67" t="str">
        <f>IF(COUNTIF(เก็บข้อมูลHRD!$B$7:$B$1865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24 D26:D1048576">
    <cfRule type="containsText" dxfId="5" priority="4" operator="containsText" text="ยังไม่ได้รับการพัฒนา">
      <formula>NOT(ISERROR(SEARCH("ยังไม่ได้รับการพัฒนา",D4)))</formula>
    </cfRule>
    <cfRule type="containsText" dxfId="4" priority="5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3" priority="6" operator="containsText" text="ได้รับการพัฒนาแล้ว">
      <formula>NOT(ISERROR(SEARCH("ได้รับการพัฒนาแล้ว",D4)))</formula>
    </cfRule>
  </conditionalFormatting>
  <conditionalFormatting sqref="D25">
    <cfRule type="containsText" dxfId="2" priority="1" operator="containsText" text="ยังไม่ได้รับการพัฒนา">
      <formula>NOT(ISERROR(SEARCH("ยังไม่ได้รับการพัฒนา",D25)))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ทั้งปีงบประมาณ",D25)))</formula>
    </cfRule>
    <cfRule type="containsText" dxfId="0" priority="3" operator="containsText" text="ได้รับการพัฒนาแล้ว">
      <formula>NOT(ISERROR(SEARCH("ได้รับการพัฒนาแล้ว",D25)))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ตรวจสอบชื่อผู้ยังไม่ได้รับพัฒนา!Print_Area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SATANG</cp:lastModifiedBy>
  <cp:lastPrinted>2020-09-15T07:17:34Z</cp:lastPrinted>
  <dcterms:created xsi:type="dcterms:W3CDTF">2019-10-21T02:57:05Z</dcterms:created>
  <dcterms:modified xsi:type="dcterms:W3CDTF">2021-09-09T04:40:40Z</dcterms:modified>
</cp:coreProperties>
</file>